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WIAS\BIEZACE_WIAS\analizy\analizy2020\14_analiza_COVID_242_wg_Rb_2kw\"/>
    </mc:Choice>
  </mc:AlternateContent>
  <bookViews>
    <workbookView xWindow="-108" yWindow="-108" windowWidth="23256" windowHeight="12576"/>
  </bookViews>
  <sheets>
    <sheet name="art.15zoa" sheetId="1" r:id="rId1"/>
    <sheet name="data" sheetId="3" state="hidden" r:id="rId2"/>
    <sheet name="Uchwały_wyd_covid_15zoa" sheetId="5" r:id="rId3"/>
  </sheets>
  <definedNames>
    <definedName name="_xlnm._FilterDatabase" localSheetId="0" hidden="1">art.15zoa!$A$8:$V$8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3" l="1"/>
  <c r="A3" i="3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M207" i="1"/>
  <c r="R207" i="1" s="1"/>
  <c r="M206" i="1"/>
  <c r="R206" i="1" s="1"/>
  <c r="M205" i="1"/>
  <c r="M204" i="1"/>
  <c r="R204" i="1" s="1"/>
  <c r="M203" i="1"/>
  <c r="R203" i="1" s="1"/>
  <c r="M202" i="1"/>
  <c r="R202" i="1" s="1"/>
  <c r="M201" i="1"/>
  <c r="R201" i="1" s="1"/>
  <c r="M200" i="1"/>
  <c r="R200" i="1" s="1"/>
  <c r="M199" i="1"/>
  <c r="M198" i="1"/>
  <c r="R198" i="1" s="1"/>
  <c r="M197" i="1"/>
  <c r="R197" i="1" s="1"/>
  <c r="M196" i="1"/>
  <c r="R196" i="1" s="1"/>
  <c r="M195" i="1"/>
  <c r="R195" i="1" s="1"/>
  <c r="M194" i="1"/>
  <c r="R194" i="1" s="1"/>
  <c r="M193" i="1"/>
  <c r="M192" i="1"/>
  <c r="R192" i="1" s="1"/>
  <c r="M191" i="1"/>
  <c r="R191" i="1" s="1"/>
  <c r="M190" i="1"/>
  <c r="R190" i="1" s="1"/>
  <c r="M189" i="1"/>
  <c r="R189" i="1" s="1"/>
  <c r="M188" i="1"/>
  <c r="R188" i="1" s="1"/>
  <c r="M187" i="1"/>
  <c r="M186" i="1"/>
  <c r="R186" i="1" s="1"/>
  <c r="M185" i="1"/>
  <c r="R185" i="1" s="1"/>
  <c r="M184" i="1"/>
  <c r="R184" i="1" s="1"/>
  <c r="M183" i="1"/>
  <c r="R183" i="1" s="1"/>
  <c r="M182" i="1"/>
  <c r="R182" i="1" s="1"/>
  <c r="M181" i="1"/>
  <c r="M180" i="1"/>
  <c r="R180" i="1" s="1"/>
  <c r="M179" i="1"/>
  <c r="R179" i="1" s="1"/>
  <c r="M178" i="1"/>
  <c r="R178" i="1" s="1"/>
  <c r="M177" i="1"/>
  <c r="R177" i="1" s="1"/>
  <c r="M176" i="1"/>
  <c r="R176" i="1" s="1"/>
  <c r="M175" i="1"/>
  <c r="M174" i="1"/>
  <c r="R174" i="1" s="1"/>
  <c r="M173" i="1"/>
  <c r="R173" i="1" s="1"/>
  <c r="M172" i="1"/>
  <c r="R172" i="1" s="1"/>
  <c r="M171" i="1"/>
  <c r="R171" i="1" s="1"/>
  <c r="M170" i="1"/>
  <c r="R170" i="1" s="1"/>
  <c r="M169" i="1"/>
  <c r="M168" i="1"/>
  <c r="R168" i="1" s="1"/>
  <c r="M167" i="1"/>
  <c r="R167" i="1" s="1"/>
  <c r="M166" i="1"/>
  <c r="R166" i="1" s="1"/>
  <c r="M165" i="1"/>
  <c r="R165" i="1" s="1"/>
  <c r="M164" i="1"/>
  <c r="R164" i="1" s="1"/>
  <c r="M163" i="1"/>
  <c r="M162" i="1"/>
  <c r="R162" i="1" s="1"/>
  <c r="M161" i="1"/>
  <c r="R161" i="1" s="1"/>
  <c r="M160" i="1"/>
  <c r="R160" i="1" s="1"/>
  <c r="M159" i="1"/>
  <c r="R159" i="1" s="1"/>
  <c r="M158" i="1"/>
  <c r="R158" i="1" s="1"/>
  <c r="M157" i="1"/>
  <c r="M156" i="1"/>
  <c r="R156" i="1" s="1"/>
  <c r="M155" i="1"/>
  <c r="R155" i="1" s="1"/>
  <c r="M154" i="1"/>
  <c r="R154" i="1" s="1"/>
  <c r="M153" i="1"/>
  <c r="R153" i="1" s="1"/>
  <c r="M152" i="1"/>
  <c r="R152" i="1" s="1"/>
  <c r="M151" i="1"/>
  <c r="M150" i="1"/>
  <c r="R150" i="1" s="1"/>
  <c r="M149" i="1"/>
  <c r="R149" i="1" s="1"/>
  <c r="M148" i="1"/>
  <c r="R148" i="1" s="1"/>
  <c r="M147" i="1"/>
  <c r="R147" i="1" s="1"/>
  <c r="M146" i="1"/>
  <c r="R146" i="1" s="1"/>
  <c r="M145" i="1"/>
  <c r="M144" i="1"/>
  <c r="R144" i="1" s="1"/>
  <c r="M143" i="1"/>
  <c r="R143" i="1" s="1"/>
  <c r="M142" i="1"/>
  <c r="R142" i="1" s="1"/>
  <c r="M141" i="1"/>
  <c r="R141" i="1" s="1"/>
  <c r="M140" i="1"/>
  <c r="R140" i="1" s="1"/>
  <c r="M139" i="1"/>
  <c r="M138" i="1"/>
  <c r="R138" i="1" s="1"/>
  <c r="M137" i="1"/>
  <c r="R137" i="1" s="1"/>
  <c r="M136" i="1"/>
  <c r="R136" i="1" s="1"/>
  <c r="M135" i="1"/>
  <c r="R135" i="1" s="1"/>
  <c r="M134" i="1"/>
  <c r="R134" i="1" s="1"/>
  <c r="M133" i="1"/>
  <c r="M132" i="1"/>
  <c r="R132" i="1" s="1"/>
  <c r="M131" i="1"/>
  <c r="R131" i="1" s="1"/>
  <c r="M130" i="1"/>
  <c r="R130" i="1" s="1"/>
  <c r="M129" i="1"/>
  <c r="R129" i="1" s="1"/>
  <c r="M128" i="1"/>
  <c r="R128" i="1" s="1"/>
  <c r="M127" i="1"/>
  <c r="M126" i="1"/>
  <c r="R126" i="1" s="1"/>
  <c r="M125" i="1"/>
  <c r="R125" i="1" s="1"/>
  <c r="M124" i="1"/>
  <c r="R124" i="1" s="1"/>
  <c r="M123" i="1"/>
  <c r="R123" i="1" s="1"/>
  <c r="M122" i="1"/>
  <c r="R122" i="1" s="1"/>
  <c r="M121" i="1"/>
  <c r="M120" i="1"/>
  <c r="R120" i="1" s="1"/>
  <c r="M119" i="1"/>
  <c r="R119" i="1" s="1"/>
  <c r="M118" i="1"/>
  <c r="R118" i="1" s="1"/>
  <c r="M117" i="1"/>
  <c r="R117" i="1" s="1"/>
  <c r="M116" i="1"/>
  <c r="R116" i="1" s="1"/>
  <c r="M115" i="1"/>
  <c r="M114" i="1"/>
  <c r="R114" i="1" s="1"/>
  <c r="M113" i="1"/>
  <c r="R113" i="1" s="1"/>
  <c r="M112" i="1"/>
  <c r="R112" i="1" s="1"/>
  <c r="M111" i="1"/>
  <c r="R111" i="1" s="1"/>
  <c r="M110" i="1"/>
  <c r="R110" i="1" s="1"/>
  <c r="M109" i="1"/>
  <c r="M108" i="1"/>
  <c r="R108" i="1" s="1"/>
  <c r="M107" i="1"/>
  <c r="R107" i="1" s="1"/>
  <c r="M106" i="1"/>
  <c r="R106" i="1" s="1"/>
  <c r="M105" i="1"/>
  <c r="R105" i="1" s="1"/>
  <c r="M104" i="1"/>
  <c r="R104" i="1" s="1"/>
  <c r="M103" i="1"/>
  <c r="M102" i="1"/>
  <c r="R102" i="1" s="1"/>
  <c r="M101" i="1"/>
  <c r="R101" i="1" s="1"/>
  <c r="M100" i="1"/>
  <c r="R100" i="1" s="1"/>
  <c r="M99" i="1"/>
  <c r="R99" i="1" s="1"/>
  <c r="M98" i="1"/>
  <c r="R98" i="1" s="1"/>
  <c r="M97" i="1"/>
  <c r="M96" i="1"/>
  <c r="R96" i="1" s="1"/>
  <c r="M95" i="1"/>
  <c r="R95" i="1" s="1"/>
  <c r="M94" i="1"/>
  <c r="R94" i="1" s="1"/>
  <c r="M93" i="1"/>
  <c r="R93" i="1" s="1"/>
  <c r="M92" i="1"/>
  <c r="R92" i="1" s="1"/>
  <c r="M91" i="1"/>
  <c r="M90" i="1"/>
  <c r="R90" i="1" s="1"/>
  <c r="M89" i="1"/>
  <c r="R89" i="1" s="1"/>
  <c r="M88" i="1"/>
  <c r="R88" i="1" s="1"/>
  <c r="M87" i="1"/>
  <c r="R87" i="1" s="1"/>
  <c r="M86" i="1"/>
  <c r="R86" i="1" s="1"/>
  <c r="M85" i="1"/>
  <c r="M84" i="1"/>
  <c r="R84" i="1" s="1"/>
  <c r="M83" i="1"/>
  <c r="R83" i="1" s="1"/>
  <c r="M82" i="1"/>
  <c r="R82" i="1" s="1"/>
  <c r="M81" i="1"/>
  <c r="R81" i="1" s="1"/>
  <c r="M80" i="1"/>
  <c r="R80" i="1" s="1"/>
  <c r="M79" i="1"/>
  <c r="M78" i="1"/>
  <c r="R78" i="1" s="1"/>
  <c r="M77" i="1"/>
  <c r="R77" i="1" s="1"/>
  <c r="M76" i="1"/>
  <c r="R76" i="1" s="1"/>
  <c r="M75" i="1"/>
  <c r="R75" i="1" s="1"/>
  <c r="M74" i="1"/>
  <c r="R74" i="1" s="1"/>
  <c r="M73" i="1"/>
  <c r="M72" i="1"/>
  <c r="R72" i="1" s="1"/>
  <c r="M71" i="1"/>
  <c r="R71" i="1" s="1"/>
  <c r="M70" i="1"/>
  <c r="R70" i="1" s="1"/>
  <c r="M69" i="1"/>
  <c r="R69" i="1" s="1"/>
  <c r="M68" i="1"/>
  <c r="R68" i="1" s="1"/>
  <c r="M67" i="1"/>
  <c r="M66" i="1"/>
  <c r="R66" i="1" s="1"/>
  <c r="M65" i="1"/>
  <c r="R65" i="1" s="1"/>
  <c r="M64" i="1"/>
  <c r="R64" i="1" s="1"/>
  <c r="M63" i="1"/>
  <c r="R63" i="1" s="1"/>
  <c r="M62" i="1"/>
  <c r="R62" i="1" s="1"/>
  <c r="M61" i="1"/>
  <c r="M60" i="1"/>
  <c r="R60" i="1" s="1"/>
  <c r="M59" i="1"/>
  <c r="R59" i="1" s="1"/>
  <c r="M58" i="1"/>
  <c r="R58" i="1" s="1"/>
  <c r="M57" i="1"/>
  <c r="R57" i="1" s="1"/>
  <c r="M56" i="1"/>
  <c r="R56" i="1" s="1"/>
  <c r="M55" i="1"/>
  <c r="M54" i="1"/>
  <c r="R54" i="1" s="1"/>
  <c r="M53" i="1"/>
  <c r="R53" i="1" s="1"/>
  <c r="M52" i="1"/>
  <c r="R52" i="1" s="1"/>
  <c r="M51" i="1"/>
  <c r="R51" i="1" s="1"/>
  <c r="M50" i="1"/>
  <c r="R50" i="1" s="1"/>
  <c r="M49" i="1"/>
  <c r="M48" i="1"/>
  <c r="R48" i="1" s="1"/>
  <c r="M47" i="1"/>
  <c r="R47" i="1" s="1"/>
  <c r="M46" i="1"/>
  <c r="R46" i="1" s="1"/>
  <c r="M45" i="1"/>
  <c r="R45" i="1" s="1"/>
  <c r="M44" i="1"/>
  <c r="R44" i="1" s="1"/>
  <c r="M43" i="1"/>
  <c r="M42" i="1"/>
  <c r="R42" i="1" s="1"/>
  <c r="M41" i="1"/>
  <c r="R41" i="1" s="1"/>
  <c r="M40" i="1"/>
  <c r="R40" i="1" s="1"/>
  <c r="M39" i="1"/>
  <c r="R39" i="1" s="1"/>
  <c r="M38" i="1"/>
  <c r="R38" i="1" s="1"/>
  <c r="M37" i="1"/>
  <c r="M36" i="1"/>
  <c r="R36" i="1" s="1"/>
  <c r="M35" i="1"/>
  <c r="R35" i="1" s="1"/>
  <c r="M34" i="1"/>
  <c r="R34" i="1" s="1"/>
  <c r="M33" i="1"/>
  <c r="R33" i="1" s="1"/>
  <c r="M32" i="1"/>
  <c r="R32" i="1" s="1"/>
  <c r="M31" i="1"/>
  <c r="M30" i="1"/>
  <c r="R30" i="1" s="1"/>
  <c r="M29" i="1"/>
  <c r="R29" i="1" s="1"/>
  <c r="M28" i="1"/>
  <c r="R28" i="1" s="1"/>
  <c r="M27" i="1"/>
  <c r="R27" i="1" s="1"/>
  <c r="M26" i="1"/>
  <c r="R26" i="1" s="1"/>
  <c r="M25" i="1"/>
  <c r="M24" i="1"/>
  <c r="R24" i="1" s="1"/>
  <c r="M23" i="1"/>
  <c r="R23" i="1" s="1"/>
  <c r="M22" i="1"/>
  <c r="R22" i="1" s="1"/>
  <c r="M21" i="1"/>
  <c r="R21" i="1" s="1"/>
  <c r="M20" i="1"/>
  <c r="R20" i="1" s="1"/>
  <c r="M19" i="1"/>
  <c r="M18" i="1"/>
  <c r="R18" i="1" s="1"/>
  <c r="M17" i="1"/>
  <c r="R17" i="1" s="1"/>
  <c r="M16" i="1"/>
  <c r="R16" i="1" s="1"/>
  <c r="M15" i="1"/>
  <c r="R15" i="1" s="1"/>
  <c r="M14" i="1"/>
  <c r="R14" i="1" s="1"/>
  <c r="M13" i="1"/>
  <c r="M12" i="1"/>
  <c r="R12" i="1" s="1"/>
  <c r="M11" i="1"/>
  <c r="R11" i="1" s="1"/>
  <c r="M10" i="1"/>
  <c r="R10" i="1" s="1"/>
  <c r="M9" i="1"/>
  <c r="R9" i="1" s="1"/>
  <c r="R49" i="1" l="1"/>
  <c r="R97" i="1"/>
  <c r="R169" i="1"/>
  <c r="R13" i="1"/>
  <c r="R61" i="1"/>
  <c r="R109" i="1"/>
  <c r="R181" i="1"/>
  <c r="R55" i="1"/>
  <c r="R103" i="1"/>
  <c r="R127" i="1"/>
  <c r="R139" i="1"/>
  <c r="R175" i="1"/>
  <c r="R199" i="1"/>
  <c r="R43" i="1"/>
  <c r="R67" i="1"/>
  <c r="R115" i="1"/>
  <c r="R187" i="1"/>
  <c r="R31" i="1"/>
  <c r="R79" i="1"/>
  <c r="R151" i="1"/>
  <c r="R19" i="1"/>
  <c r="R91" i="1"/>
  <c r="R163" i="1"/>
  <c r="R37" i="1"/>
  <c r="R85" i="1"/>
  <c r="R121" i="1"/>
  <c r="R145" i="1"/>
  <c r="R157" i="1"/>
  <c r="R205" i="1"/>
  <c r="R25" i="1"/>
  <c r="R73" i="1"/>
  <c r="R133" i="1"/>
  <c r="R193" i="1"/>
  <c r="P6" i="1"/>
  <c r="O6" i="1"/>
  <c r="V8" i="1"/>
  <c r="U8" i="1"/>
  <c r="T8" i="1"/>
  <c r="S8" i="1"/>
  <c r="R8" i="1"/>
  <c r="Q8" i="1"/>
  <c r="P8" i="1"/>
  <c r="O8" i="1"/>
  <c r="Q6" i="1" l="1"/>
  <c r="B4" i="3" l="1"/>
  <c r="J2" i="1" s="1"/>
  <c r="B3" i="3"/>
  <c r="N8" i="1"/>
  <c r="M8" i="1"/>
  <c r="L8" i="1"/>
  <c r="K8" i="1"/>
  <c r="J8" i="1"/>
  <c r="I8" i="1"/>
  <c r="H8" i="1"/>
  <c r="G8" i="1"/>
  <c r="F8" i="1"/>
  <c r="E8" i="1"/>
  <c r="D8" i="1"/>
  <c r="C8" i="1"/>
  <c r="B8" i="1"/>
  <c r="G6" i="1"/>
  <c r="H6" i="1"/>
  <c r="I6" i="1"/>
  <c r="E6" i="1"/>
  <c r="A8" i="1"/>
  <c r="F6" i="1" l="1"/>
  <c r="D6" i="1"/>
  <c r="C6" i="1"/>
  <c r="M6" i="1" l="1"/>
  <c r="B1" i="3"/>
  <c r="A1" i="1" s="1"/>
  <c r="K6" i="1" l="1"/>
  <c r="J6" i="1"/>
  <c r="T6" i="1" l="1"/>
  <c r="T7" i="1"/>
  <c r="R7" i="1"/>
  <c r="N6" i="1"/>
  <c r="V7" i="1"/>
  <c r="L6" i="1"/>
  <c r="U7" i="1"/>
  <c r="S6" i="1"/>
  <c r="S7" i="1"/>
  <c r="V6" i="1" l="1"/>
  <c r="R6" i="1"/>
  <c r="U6" i="1"/>
</calcChain>
</file>

<file path=xl/sharedStrings.xml><?xml version="1.0" encoding="utf-8"?>
<sst xmlns="http://schemas.openxmlformats.org/spreadsheetml/2006/main" count="434" uniqueCount="215">
  <si>
    <t>Kod GUS</t>
  </si>
  <si>
    <t>Nazwa JST</t>
  </si>
  <si>
    <t>Dochody podatkowe
(art. 15zoa ust. 3)</t>
  </si>
  <si>
    <t>SUMA:</t>
  </si>
  <si>
    <t>Wynik operacyjny
[Dbież-Wbież]</t>
  </si>
  <si>
    <t>Wydatki bieżące</t>
  </si>
  <si>
    <t>Dochody bieżące</t>
  </si>
  <si>
    <t>Dochody bieżace</t>
  </si>
  <si>
    <t>w tym:</t>
  </si>
  <si>
    <t>dochody podatkowe
(art. 15zoa ust. 3)</t>
  </si>
  <si>
    <t>Wydatki bieżace</t>
  </si>
  <si>
    <t>Sprawozdanie Rb-NDS - 1kw. 2020 r.</t>
  </si>
  <si>
    <t>Nadwyżka z lat ubiegłych
[D13]</t>
  </si>
  <si>
    <t>Niewykorzystane środki pieniężne
[D13a]</t>
  </si>
  <si>
    <t>Wolne środki
[D15]</t>
  </si>
  <si>
    <r>
      <t xml:space="preserve">Plan wydatków bieżących ponoszonych w celu realizacji zadań związanych z przeciwdziałaniem COVID-19 w części, w jakiej zostały sfinansowane dochodami majątkowymi lub przychodami, o których mowa w art. 217 ust. 2 pkt 1–4 i 7 ustawy z dnia 27 sierpnia 2009 r. o finansach publicznych
</t>
    </r>
    <r>
      <rPr>
        <b/>
        <sz val="11"/>
        <color rgb="FFFF0000"/>
        <rFont val="Calibri"/>
        <family val="2"/>
        <charset val="238"/>
        <scheme val="minor"/>
      </rPr>
      <t>(wpisz/wklej kwoty do tej kolumny z innego rejestru)</t>
    </r>
  </si>
  <si>
    <t>SUMA ujemnych (w tym ubytków):</t>
  </si>
  <si>
    <t>Art. 242 ufp
po uwzględnieniu
art. 15zoa ust. 1
[14]+[13]+[7]+[8]+[9]-[16]</t>
  </si>
  <si>
    <r>
      <t xml:space="preserve">art. 15zoa ust. 1 pkt 1 </t>
    </r>
    <r>
      <rPr>
        <b/>
        <sz val="10"/>
        <color rgb="FFFF0000"/>
        <rFont val="Arial Narrow"/>
        <family val="2"/>
        <charset val="238"/>
      </rPr>
      <t xml:space="preserve">(pobierane z zakładki [Uchwały_wyd_covid_15zoa] </t>
    </r>
    <r>
      <rPr>
        <b/>
        <sz val="10"/>
        <color rgb="FF00B0F0"/>
        <rFont val="Arial Narrow"/>
        <family val="2"/>
        <charset val="238"/>
      </rPr>
      <t>wypełnianej poza BeSTi@)</t>
    </r>
  </si>
  <si>
    <t>Plan z Rb</t>
  </si>
  <si>
    <t>Wykonanie z Rb</t>
  </si>
  <si>
    <t>Sprawozdania Rb-27s i Rb-28s - I kw. 2020 r.</t>
  </si>
  <si>
    <r>
      <t xml:space="preserve">Różnica w dochodach podatkowych
[11] - [4]
</t>
    </r>
    <r>
      <rPr>
        <b/>
        <sz val="10"/>
        <rFont val="Arial Narrow"/>
        <family val="2"/>
        <charset val="238"/>
      </rPr>
      <t xml:space="preserve">art. 15zoa ust. 2
</t>
    </r>
    <r>
      <rPr>
        <b/>
        <sz val="10"/>
        <color rgb="FFFF0000"/>
        <rFont val="Arial Narrow"/>
        <family val="2"/>
        <charset val="238"/>
      </rPr>
      <t>(wartość ujemna = ubytek)</t>
    </r>
  </si>
  <si>
    <r>
      <t xml:space="preserve">Różnica w dochodach bieżących 
[10] - [3]
</t>
    </r>
    <r>
      <rPr>
        <b/>
        <sz val="10"/>
        <color rgb="FFFF0000"/>
        <rFont val="Arial Narrow"/>
        <family val="2"/>
        <charset val="238"/>
      </rPr>
      <t>(wartość ujemna = spadek wyd. bież.)</t>
    </r>
  </si>
  <si>
    <r>
      <t xml:space="preserve">Różnica w wydatkach bieżących 
[12] - [5]
</t>
    </r>
    <r>
      <rPr>
        <b/>
        <sz val="10"/>
        <color rgb="FFFF0000"/>
        <rFont val="Arial Narrow"/>
        <family val="2"/>
        <charset val="238"/>
      </rPr>
      <t>(wartość ujemna = spadek wyd. bież.)</t>
    </r>
  </si>
  <si>
    <t xml:space="preserve">Zmiana wyniku operacyjnego
[14] - [6] </t>
  </si>
  <si>
    <t>Dochody ogółem</t>
  </si>
  <si>
    <t>Kwota długu 
(Rb-Z)</t>
  </si>
  <si>
    <t xml:space="preserve">Relacja kwoty długu do dochodów planowanych 
[16] : [15] 
art. 15zoc </t>
  </si>
  <si>
    <t>x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</si>
  <si>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</si>
  <si>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</si>
  <si>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</si>
  <si>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</si>
  <si>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</si>
  <si>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</si>
  <si>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</si>
  <si>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</si>
  <si>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</si>
  <si>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</si>
  <si>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</si>
  <si>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</si>
  <si>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</si>
  <si>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</si>
  <si>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</si>
  <si>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</si>
  <si>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</si>
  <si>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</si>
  <si>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</si>
  <si>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</si>
  <si>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</si>
  <si>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</si>
  <si>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</si>
  <si>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</si>
  <si>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</si>
  <si>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</si>
  <si>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</si>
  <si>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</si>
  <si>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</si>
  <si>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</si>
  <si>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</si>
  <si>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</si>
  <si>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</si>
  <si>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</si>
  <si>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</si>
  <si>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</si>
  <si>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</si>
  <si>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</si>
  <si>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</si>
  <si>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</si>
  <si>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</si>
  <si>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</si>
  <si>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</si>
  <si>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</si>
  <si>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</si>
  <si>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</si>
  <si>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</si>
  <si>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</si>
  <si>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</si>
  <si>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</si>
  <si>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</si>
  <si>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</si>
  <si>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</si>
  <si>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</si>
  <si>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</si>
  <si>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</si>
  <si>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</si>
  <si>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</si>
  <si>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</si>
  <si>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</si>
  <si>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</si>
  <si>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</si>
  <si>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</si>
  <si>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</si>
  <si>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</si>
  <si>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</si>
  <si>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</si>
  <si>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</si>
  <si>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</si>
  <si>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</si>
  <si>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</si>
  <si>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</si>
  <si>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</si>
  <si>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</si>
  <si>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</si>
  <si>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</si>
  <si>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</si>
  <si>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</si>
  <si>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</si>
  <si>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</si>
  <si>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</si>
  <si>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</si>
  <si>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</si>
  <si>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</si>
  <si>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</si>
  <si>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</si>
  <si>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</si>
  <si>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</si>
  <si>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</si>
  <si>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</si>
  <si>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</si>
  <si>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</si>
  <si>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</si>
  <si>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</si>
  <si>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</si>
  <si>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</si>
  <si>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</si>
  <si>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</si>
  <si>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</si>
  <si>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</si>
  <si>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</si>
  <si>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</si>
  <si>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</si>
  <si>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</si>
  <si>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</si>
  <si>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</si>
  <si>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</si>
  <si>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</si>
  <si>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</si>
  <si>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</si>
  <si>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</si>
  <si>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</si>
  <si>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</si>
  <si>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</si>
  <si>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</si>
  <si>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</si>
  <si>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</si>
  <si>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</si>
  <si>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</si>
  <si>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</si>
  <si>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</si>
  <si>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</si>
  <si>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</si>
  <si>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</si>
  <si>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</si>
  <si>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</si>
  <si>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</si>
  <si>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</si>
  <si>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</si>
  <si>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</si>
  <si>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</si>
  <si>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</si>
  <si>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</si>
  <si>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</si>
  <si>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</si>
  <si>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</si>
  <si>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</si>
  <si>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</si>
  <si>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</si>
  <si>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</si>
  <si>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</si>
  <si>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</si>
  <si>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</si>
  <si>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</si>
  <si>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</si>
  <si>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</si>
  <si>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</si>
  <si>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</si>
  <si>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</si>
  <si>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</si>
  <si>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</si>
  <si>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</si>
  <si>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</si>
  <si>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</si>
  <si>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</si>
  <si>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</si>
  <si>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</si>
  <si>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</si>
  <si>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</si>
  <si>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</si>
  <si>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</si>
  <si>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</si>
  <si>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</si>
  <si>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</si>
  <si>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</si>
  <si>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</si>
  <si>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</si>
  <si>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</si>
  <si>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</si>
  <si>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</si>
  <si>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</si>
  <si>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</si>
  <si>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</si>
  <si>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</si>
  <si>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</si>
  <si>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</si>
  <si>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</si>
  <si>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</si>
  <si>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</si>
  <si>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</si>
  <si>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</si>
  <si>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</si>
  <si>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</si>
  <si>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</si>
  <si>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Skierniewice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</si>
</sst>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00B0F0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8F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E4DEF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9" xfId="0" applyBorder="1"/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3" fillId="0" borderId="11" xfId="0" applyFont="1" applyBorder="1"/>
    <xf numFmtId="0" fontId="3" fillId="0" borderId="4" xfId="0" applyFont="1" applyBorder="1"/>
    <xf numFmtId="0" fontId="0" fillId="6" borderId="0" xfId="0" applyFill="1"/>
    <xf numFmtId="14" fontId="0" fillId="6" borderId="0" xfId="0" applyNumberFormat="1" applyFill="1"/>
    <xf numFmtId="164" fontId="3" fillId="0" borderId="4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164" fontId="0" fillId="5" borderId="9" xfId="0" applyNumberFormat="1" applyFill="1" applyBorder="1"/>
    <xf numFmtId="164" fontId="1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right" vertical="center" wrapText="1"/>
    </xf>
    <xf numFmtId="10" fontId="6" fillId="0" borderId="3" xfId="1" applyNumberFormat="1" applyFont="1" applyBorder="1" applyAlignment="1">
      <alignment horizontal="right" vertical="center"/>
    </xf>
    <xf numFmtId="10" fontId="3" fillId="0" borderId="4" xfId="1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4DEFE"/>
      <color rgb="FFCCE9AD"/>
      <color rgb="FFFFFF8F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outlinePr summaryRight="0"/>
  </sheetPr>
  <dimension ref="A1:V207"/>
  <sheetViews>
    <sheetView tabSelected="1" zoomScale="90" zoomScaleNormal="90" workbookViewId="0">
      <pane xSplit="2" ySplit="8" topLeftCell="F9" activePane="bottomRight" state="frozen"/>
      <selection pane="topRight" activeCell="C1" sqref="C1"/>
      <selection pane="bottomLeft" activeCell="A11" sqref="A11"/>
      <selection pane="bottomRight" activeCell="F9" sqref="F9"/>
    </sheetView>
  </sheetViews>
  <sheetFormatPr defaultRowHeight="14.4" outlineLevelCol="1" x14ac:dyDescent="0.3"/>
  <cols>
    <col min="1" max="1" width="9.88671875" customWidth="1"/>
    <col min="2" max="2" width="29" customWidth="1"/>
    <col min="3" max="4" width="14.77734375" customWidth="1" outlineLevel="1"/>
    <col min="5" max="5" width="14.77734375" style="1" customWidth="1" outlineLevel="1"/>
    <col min="6" max="6" width="14.77734375" customWidth="1" outlineLevel="1"/>
    <col min="7" max="9" width="14.77734375" style="1" customWidth="1" outlineLevel="1"/>
    <col min="10" max="11" width="14.77734375" customWidth="1" outlineLevel="1"/>
    <col min="12" max="12" width="14.77734375" style="1" customWidth="1" outlineLevel="1"/>
    <col min="13" max="13" width="17" style="1" customWidth="1" outlineLevel="1"/>
    <col min="14" max="17" width="14.77734375" style="1" customWidth="1" outlineLevel="1"/>
    <col min="18" max="18" width="14.77734375" style="1" customWidth="1"/>
    <col min="19" max="19" width="14.77734375" customWidth="1"/>
    <col min="20" max="22" width="14.77734375" style="1" customWidth="1"/>
  </cols>
  <sheetData>
    <row r="1" spans="1:22" ht="27" customHeight="1" x14ac:dyDescent="0.3">
      <c r="A1" s="10" t="str">
        <f>CONCATENATE("Analiza spełnienia relacji z art. 242 ufp po uwzględnieniu art.15zoa (Tarcza 4.0) na podstawie sprawozdań Rb wg stanu na dzień ",data!B1," r.")</f>
        <v>Analiza spełnienia relacji z art. 242 ufp po uwzględnieniu art.15zoa (Tarcza 4.0) na podstawie sprawozdań Rb wg stanu na dzień 21.08.2020 r.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1" customFormat="1" ht="30" customHeight="1" x14ac:dyDescent="0.3">
      <c r="A2" s="39" t="s">
        <v>0</v>
      </c>
      <c r="B2" s="39" t="s">
        <v>1</v>
      </c>
      <c r="C2" s="56" t="s">
        <v>21</v>
      </c>
      <c r="D2" s="57"/>
      <c r="E2" s="57"/>
      <c r="F2" s="58"/>
      <c r="G2" s="56" t="s">
        <v>11</v>
      </c>
      <c r="H2" s="57"/>
      <c r="I2" s="58"/>
      <c r="J2" s="47" t="str">
        <f>+"Sprawozdania Rb-27s i Rb-28s - "&amp;data!B4&amp;" kw. "&amp;data!B3&amp;" r."</f>
        <v>Sprawozdania Rb-27s i Rb-28s - II kw. 2020 r.</v>
      </c>
      <c r="K2" s="47"/>
      <c r="L2" s="47"/>
      <c r="M2" s="47"/>
      <c r="N2" s="47"/>
      <c r="O2" s="47"/>
      <c r="P2" s="47"/>
      <c r="Q2" s="49" t="s">
        <v>28</v>
      </c>
      <c r="R2" s="43" t="s">
        <v>17</v>
      </c>
      <c r="S2" s="43" t="s">
        <v>22</v>
      </c>
      <c r="T2" s="36" t="s">
        <v>23</v>
      </c>
      <c r="U2" s="36" t="s">
        <v>24</v>
      </c>
      <c r="V2" s="36" t="s">
        <v>25</v>
      </c>
    </row>
    <row r="3" spans="1:22" s="11" customFormat="1" ht="30" customHeight="1" x14ac:dyDescent="0.3">
      <c r="A3" s="40"/>
      <c r="B3" s="40"/>
      <c r="C3" s="53" t="s">
        <v>19</v>
      </c>
      <c r="D3" s="54"/>
      <c r="E3" s="54"/>
      <c r="F3" s="55"/>
      <c r="G3" s="63" t="s">
        <v>20</v>
      </c>
      <c r="H3" s="64"/>
      <c r="I3" s="65"/>
      <c r="J3" s="48" t="s">
        <v>19</v>
      </c>
      <c r="K3" s="48"/>
      <c r="L3" s="48"/>
      <c r="M3" s="48"/>
      <c r="N3" s="48"/>
      <c r="O3" s="48"/>
      <c r="P3" s="42" t="s">
        <v>27</v>
      </c>
      <c r="Q3" s="50"/>
      <c r="R3" s="44"/>
      <c r="S3" s="44"/>
      <c r="T3" s="37"/>
      <c r="U3" s="37"/>
      <c r="V3" s="37"/>
    </row>
    <row r="4" spans="1:22" s="11" customFormat="1" ht="15.75" customHeight="1" x14ac:dyDescent="0.3">
      <c r="A4" s="40"/>
      <c r="B4" s="40"/>
      <c r="C4" s="59" t="s">
        <v>7</v>
      </c>
      <c r="D4" s="25" t="s">
        <v>8</v>
      </c>
      <c r="E4" s="61" t="s">
        <v>10</v>
      </c>
      <c r="F4" s="61" t="s">
        <v>4</v>
      </c>
      <c r="G4" s="61" t="s">
        <v>12</v>
      </c>
      <c r="H4" s="61" t="s">
        <v>13</v>
      </c>
      <c r="I4" s="61" t="s">
        <v>14</v>
      </c>
      <c r="J4" s="42" t="s">
        <v>6</v>
      </c>
      <c r="K4" s="35" t="s">
        <v>8</v>
      </c>
      <c r="L4" s="42" t="s">
        <v>5</v>
      </c>
      <c r="M4" s="35" t="s">
        <v>8</v>
      </c>
      <c r="N4" s="42" t="s">
        <v>4</v>
      </c>
      <c r="O4" s="42" t="s">
        <v>26</v>
      </c>
      <c r="P4" s="42"/>
      <c r="Q4" s="51"/>
      <c r="R4" s="45"/>
      <c r="S4" s="45"/>
      <c r="T4" s="37"/>
      <c r="U4" s="37"/>
      <c r="V4" s="37"/>
    </row>
    <row r="5" spans="1:22" s="11" customFormat="1" ht="85.5" customHeight="1" x14ac:dyDescent="0.3">
      <c r="A5" s="41"/>
      <c r="B5" s="41"/>
      <c r="C5" s="60"/>
      <c r="D5" s="12" t="s">
        <v>9</v>
      </c>
      <c r="E5" s="62"/>
      <c r="F5" s="62"/>
      <c r="G5" s="62"/>
      <c r="H5" s="62"/>
      <c r="I5" s="62"/>
      <c r="J5" s="42"/>
      <c r="K5" s="13" t="s">
        <v>2</v>
      </c>
      <c r="L5" s="42"/>
      <c r="M5" s="13" t="s">
        <v>18</v>
      </c>
      <c r="N5" s="42"/>
      <c r="O5" s="42"/>
      <c r="P5" s="42"/>
      <c r="Q5" s="52"/>
      <c r="R5" s="46"/>
      <c r="S5" s="46"/>
      <c r="T5" s="38"/>
      <c r="U5" s="38"/>
      <c r="V5" s="38"/>
    </row>
    <row r="6" spans="1:22" s="11" customFormat="1" ht="16.5" customHeight="1" x14ac:dyDescent="0.3">
      <c r="A6" s="14"/>
      <c r="B6" s="15" t="s">
        <v>3</v>
      </c>
      <c r="C6" s="29">
        <f t="shared" ref="C6:J6" si="0">SUM(C9:C4001)</f>
        <v>16087370988.500011</v>
      </c>
      <c r="D6" s="29">
        <f t="shared" si="0"/>
        <v>6051309057.1799994</v>
      </c>
      <c r="E6" s="29">
        <f t="shared" si="0"/>
        <v>15267482165.500006</v>
      </c>
      <c r="F6" s="29">
        <f t="shared" si="0"/>
        <v>819888822.99999988</v>
      </c>
      <c r="G6" s="29">
        <f t="shared" si="0"/>
        <v>688330549.85000002</v>
      </c>
      <c r="H6" s="29">
        <f t="shared" si="0"/>
        <v>77445661.689999998</v>
      </c>
      <c r="I6" s="29">
        <f t="shared" si="0"/>
        <v>936196576.43000066</v>
      </c>
      <c r="J6" s="29">
        <f t="shared" si="0"/>
        <v>16277806858.560009</v>
      </c>
      <c r="K6" s="29">
        <f>SUM(K9:K4001)</f>
        <v>6007409705.2600002</v>
      </c>
      <c r="L6" s="29">
        <f t="shared" ref="L6:M6" si="1">SUM(L9:L4001)</f>
        <v>15570030661.059999</v>
      </c>
      <c r="M6" s="29">
        <f t="shared" si="1"/>
        <v>0</v>
      </c>
      <c r="N6" s="29">
        <f t="shared" ref="N6:V6" si="2">SUM(N9:N4001)</f>
        <v>707776197.49999988</v>
      </c>
      <c r="O6" s="29">
        <f t="shared" si="2"/>
        <v>18233832478.509991</v>
      </c>
      <c r="P6" s="29">
        <f t="shared" si="2"/>
        <v>6423547904.750001</v>
      </c>
      <c r="Q6" s="33">
        <f>+IF(O6&lt;&gt;0,ROUND(P6/O6,4),0)</f>
        <v>0.3523</v>
      </c>
      <c r="R6" s="29">
        <f t="shared" si="2"/>
        <v>2456835464.4300017</v>
      </c>
      <c r="S6" s="30">
        <f t="shared" si="2"/>
        <v>-43899351.920000002</v>
      </c>
      <c r="T6" s="30">
        <f t="shared" si="2"/>
        <v>190435870.06000003</v>
      </c>
      <c r="U6" s="30">
        <f t="shared" si="2"/>
        <v>302548495.56000006</v>
      </c>
      <c r="V6" s="30">
        <f t="shared" si="2"/>
        <v>-112112625.50000001</v>
      </c>
    </row>
    <row r="7" spans="1:22" s="11" customFormat="1" ht="16.5" customHeight="1" x14ac:dyDescent="0.3">
      <c r="A7" s="16"/>
      <c r="B7" s="17" t="s">
        <v>16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s">
        <v>29</v>
      </c>
      <c r="R7" s="31">
        <f>SUMIF(R9:R4001,"&lt;0")</f>
        <v>0</v>
      </c>
      <c r="S7" s="32">
        <f>SUMIF(S9:S4001,"&lt;0")</f>
        <v>-47086478.960000001</v>
      </c>
      <c r="T7" s="32">
        <f>SUMIF(T9:T4001,"&lt;0")</f>
        <v>-29713764.389999997</v>
      </c>
      <c r="U7" s="32">
        <f>SUMIF(U9:U4001,"&lt;0")</f>
        <v>-8095288.9900000012</v>
      </c>
      <c r="V7" s="32">
        <f>SUMIF(V9:V4001,"&lt;0")</f>
        <v>-124676864.85000001</v>
      </c>
    </row>
    <row r="8" spans="1:22" s="11" customFormat="1" ht="13.5" customHeight="1" x14ac:dyDescent="0.3">
      <c r="A8" s="3" t="str">
        <f>+"["&amp;COLUMN()&amp;"]"</f>
        <v>[1]</v>
      </c>
      <c r="B8" s="4" t="str">
        <f t="shared" ref="B8:V8" si="3">+"["&amp;COLUMN()&amp;"]"</f>
        <v>[2]</v>
      </c>
      <c r="C8" s="5" t="str">
        <f t="shared" si="3"/>
        <v>[3]</v>
      </c>
      <c r="D8" s="5" t="str">
        <f t="shared" si="3"/>
        <v>[4]</v>
      </c>
      <c r="E8" s="5" t="str">
        <f t="shared" si="3"/>
        <v>[5]</v>
      </c>
      <c r="F8" s="5" t="str">
        <f t="shared" si="3"/>
        <v>[6]</v>
      </c>
      <c r="G8" s="5" t="str">
        <f t="shared" si="3"/>
        <v>[7]</v>
      </c>
      <c r="H8" s="5" t="str">
        <f t="shared" si="3"/>
        <v>[8]</v>
      </c>
      <c r="I8" s="5" t="str">
        <f t="shared" si="3"/>
        <v>[9]</v>
      </c>
      <c r="J8" s="5" t="str">
        <f t="shared" si="3"/>
        <v>[10]</v>
      </c>
      <c r="K8" s="5" t="str">
        <f t="shared" si="3"/>
        <v>[11]</v>
      </c>
      <c r="L8" s="6" t="str">
        <f t="shared" si="3"/>
        <v>[12]</v>
      </c>
      <c r="M8" s="6" t="str">
        <f t="shared" si="3"/>
        <v>[13]</v>
      </c>
      <c r="N8" s="6" t="str">
        <f t="shared" si="3"/>
        <v>[14]</v>
      </c>
      <c r="O8" s="6" t="str">
        <f t="shared" si="3"/>
        <v>[15]</v>
      </c>
      <c r="P8" s="6" t="str">
        <f t="shared" si="3"/>
        <v>[16]</v>
      </c>
      <c r="Q8" s="6" t="str">
        <f t="shared" si="3"/>
        <v>[17]</v>
      </c>
      <c r="R8" s="6" t="str">
        <f t="shared" si="3"/>
        <v>[18]</v>
      </c>
      <c r="S8" s="6" t="str">
        <f t="shared" si="3"/>
        <v>[19]</v>
      </c>
      <c r="T8" s="6" t="str">
        <f t="shared" si="3"/>
        <v>[20]</v>
      </c>
      <c r="U8" s="6" t="str">
        <f t="shared" si="3"/>
        <v>[21]</v>
      </c>
      <c r="V8" s="6" t="str">
        <f t="shared" si="3"/>
        <v>[22]</v>
      </c>
    </row>
    <row r="9" spans="1:22" s="11" customFormat="1" ht="13.8" x14ac:dyDescent="0.3">
      <c r="A9" s="18">
        <v>1000000</v>
      </c>
      <c r="B9" s="19" t="s">
        <v>30</v>
      </c>
      <c r="C9" s="22">
        <v>831771214</v>
      </c>
      <c r="D9" s="22">
        <v>462102017</v>
      </c>
      <c r="E9" s="22">
        <v>708255489</v>
      </c>
      <c r="F9" s="22">
        <v>123515725</v>
      </c>
      <c r="G9" s="22">
        <v>0</v>
      </c>
      <c r="H9" s="22">
        <v>11920000.85</v>
      </c>
      <c r="I9" s="22">
        <v>88228660.140000001</v>
      </c>
      <c r="J9" s="23">
        <v>835719635</v>
      </c>
      <c r="K9" s="23">
        <v>432102017</v>
      </c>
      <c r="L9" s="22">
        <v>723138711</v>
      </c>
      <c r="M9" s="24">
        <f>VLOOKUP(A9,Uchwały_wyd_covid_15zoa!$A$2:$C$1000,3,FALSE)</f>
        <v>0</v>
      </c>
      <c r="N9" s="22">
        <v>112580924</v>
      </c>
      <c r="O9" s="22">
        <v>1142145400</v>
      </c>
      <c r="P9" s="22">
        <v>567382400</v>
      </c>
      <c r="Q9" s="34">
        <f>+IF(O9&lt;&gt;0,ROUND(P9/O9,4),0)</f>
        <v>0.49680000000000002</v>
      </c>
      <c r="R9" s="22">
        <f>ROUND(IF(S9&lt;0,N9+M9+G9+H9+I9-S9,N9+M9+G9+H9+I9),2)</f>
        <v>242729584.99000001</v>
      </c>
      <c r="S9" s="22">
        <f>ROUND(K9-D9,2)</f>
        <v>-30000000</v>
      </c>
      <c r="T9" s="22">
        <f>ROUND(J9-C9,2)</f>
        <v>3948421</v>
      </c>
      <c r="U9" s="22">
        <f>ROUND(L9-E9,2)</f>
        <v>14883222</v>
      </c>
      <c r="V9" s="22">
        <f>ROUND(N9-F9,2)</f>
        <v>-10934801</v>
      </c>
    </row>
    <row r="10" spans="1:22" s="11" customFormat="1" ht="13.8" x14ac:dyDescent="0.3">
      <c r="A10" s="18">
        <v>1001000</v>
      </c>
      <c r="B10" s="19" t="s">
        <v>31</v>
      </c>
      <c r="C10" s="22">
        <v>131325157</v>
      </c>
      <c r="D10" s="22">
        <v>39557123</v>
      </c>
      <c r="E10" s="22">
        <v>128588255</v>
      </c>
      <c r="F10" s="22">
        <v>2736902</v>
      </c>
      <c r="G10" s="22">
        <v>0</v>
      </c>
      <c r="H10" s="22">
        <v>4571797.57</v>
      </c>
      <c r="I10" s="22">
        <v>4608282.54</v>
      </c>
      <c r="J10" s="23">
        <v>129777426</v>
      </c>
      <c r="K10" s="23">
        <v>39521233</v>
      </c>
      <c r="L10" s="22">
        <v>130326797</v>
      </c>
      <c r="M10" s="24">
        <f>VLOOKUP(A10,Uchwały_wyd_covid_15zoa!$A$2:$C$1000,3,FALSE)</f>
        <v>0</v>
      </c>
      <c r="N10" s="22">
        <v>-549371</v>
      </c>
      <c r="O10" s="22">
        <v>131422601</v>
      </c>
      <c r="P10" s="22">
        <v>35918387.960000001</v>
      </c>
      <c r="Q10" s="34">
        <f t="shared" ref="Q10:Q73" si="4">+IF(O10&lt;&gt;0,ROUND(P10/O10,4),0)</f>
        <v>0.27329999999999999</v>
      </c>
      <c r="R10" s="22">
        <f t="shared" ref="R10:R73" si="5">ROUND(IF(S10&lt;0,N10+M10+G10+H10+I10-S10,N10+M10+G10+H10+I10),2)</f>
        <v>8666599.1099999994</v>
      </c>
      <c r="S10" s="22">
        <f t="shared" ref="S10:S73" si="6">ROUND(K10-D10,2)</f>
        <v>-35890</v>
      </c>
      <c r="T10" s="22">
        <f t="shared" ref="T10:T73" si="7">ROUND(J10-C10,2)</f>
        <v>-1547731</v>
      </c>
      <c r="U10" s="22">
        <f t="shared" ref="U10:U73" si="8">ROUND(L10-E10,2)</f>
        <v>1738542</v>
      </c>
      <c r="V10" s="22">
        <f t="shared" ref="V10:V73" si="9">ROUND(N10-F10,2)</f>
        <v>-3286273</v>
      </c>
    </row>
    <row r="11" spans="1:22" x14ac:dyDescent="0.3">
      <c r="A11" s="18">
        <v>1001011</v>
      </c>
      <c r="B11" s="19" t="s">
        <v>32</v>
      </c>
      <c r="C11" s="22">
        <v>264436158.68000001</v>
      </c>
      <c r="D11" s="22">
        <v>116965842</v>
      </c>
      <c r="E11" s="22">
        <v>261700232.87</v>
      </c>
      <c r="F11" s="22">
        <v>2735925.81</v>
      </c>
      <c r="G11" s="22">
        <v>431874.21</v>
      </c>
      <c r="H11" s="22">
        <v>174154.19</v>
      </c>
      <c r="I11" s="22">
        <v>2353994.04</v>
      </c>
      <c r="J11" s="23">
        <v>266081790.43000001</v>
      </c>
      <c r="K11" s="23">
        <v>116937632</v>
      </c>
      <c r="L11" s="22">
        <v>263330164.62</v>
      </c>
      <c r="M11" s="24">
        <f>VLOOKUP(A11,Uchwały_wyd_covid_15zoa!$A$2:$C$1000,3,FALSE)</f>
        <v>0</v>
      </c>
      <c r="N11" s="22">
        <v>2751625.81</v>
      </c>
      <c r="O11" s="22">
        <v>280792705.33999997</v>
      </c>
      <c r="P11" s="22">
        <v>44535142.549999997</v>
      </c>
      <c r="Q11" s="34">
        <f t="shared" si="4"/>
        <v>0.15859999999999999</v>
      </c>
      <c r="R11" s="22">
        <f t="shared" si="5"/>
        <v>5739858.25</v>
      </c>
      <c r="S11" s="22">
        <f t="shared" si="6"/>
        <v>-28210</v>
      </c>
      <c r="T11" s="22">
        <f t="shared" si="7"/>
        <v>1645631.75</v>
      </c>
      <c r="U11" s="22">
        <f t="shared" si="8"/>
        <v>1629931.75</v>
      </c>
      <c r="V11" s="22">
        <f t="shared" si="9"/>
        <v>15700</v>
      </c>
    </row>
    <row r="12" spans="1:22" x14ac:dyDescent="0.3">
      <c r="A12" s="18">
        <v>1001022</v>
      </c>
      <c r="B12" s="19" t="s">
        <v>32</v>
      </c>
      <c r="C12" s="22">
        <v>55635148.020000003</v>
      </c>
      <c r="D12" s="22">
        <v>23922284</v>
      </c>
      <c r="E12" s="22">
        <v>54818003.649999999</v>
      </c>
      <c r="F12" s="22">
        <v>817144.37</v>
      </c>
      <c r="G12" s="22">
        <v>0</v>
      </c>
      <c r="H12" s="22">
        <v>24986.78</v>
      </c>
      <c r="I12" s="22">
        <v>4219111.24</v>
      </c>
      <c r="J12" s="23">
        <v>57502860.950000003</v>
      </c>
      <c r="K12" s="23">
        <v>23922284</v>
      </c>
      <c r="L12" s="22">
        <v>55548112.579999998</v>
      </c>
      <c r="M12" s="24">
        <f>VLOOKUP(A12,Uchwały_wyd_covid_15zoa!$A$2:$C$1000,3,FALSE)</f>
        <v>0</v>
      </c>
      <c r="N12" s="22">
        <v>1954748.37</v>
      </c>
      <c r="O12" s="22">
        <v>63336096.960000001</v>
      </c>
      <c r="P12" s="22">
        <v>19748448.93</v>
      </c>
      <c r="Q12" s="34">
        <f t="shared" si="4"/>
        <v>0.31180000000000002</v>
      </c>
      <c r="R12" s="22">
        <f t="shared" si="5"/>
        <v>6198846.3899999997</v>
      </c>
      <c r="S12" s="22">
        <f t="shared" si="6"/>
        <v>0</v>
      </c>
      <c r="T12" s="22">
        <f t="shared" si="7"/>
        <v>1867712.93</v>
      </c>
      <c r="U12" s="22">
        <f t="shared" si="8"/>
        <v>730108.93</v>
      </c>
      <c r="V12" s="22">
        <f t="shared" si="9"/>
        <v>1137604</v>
      </c>
    </row>
    <row r="13" spans="1:22" x14ac:dyDescent="0.3">
      <c r="A13" s="18">
        <v>1001032</v>
      </c>
      <c r="B13" s="19" t="s">
        <v>33</v>
      </c>
      <c r="C13" s="22">
        <v>25768507.829999998</v>
      </c>
      <c r="D13" s="22">
        <v>6405136</v>
      </c>
      <c r="E13" s="22">
        <v>24233608.309999999</v>
      </c>
      <c r="F13" s="22">
        <v>1534899.52</v>
      </c>
      <c r="G13" s="22">
        <v>0</v>
      </c>
      <c r="H13" s="22">
        <v>0</v>
      </c>
      <c r="I13" s="22">
        <v>1504646.29</v>
      </c>
      <c r="J13" s="23">
        <v>25916928.969999999</v>
      </c>
      <c r="K13" s="23">
        <v>6403866</v>
      </c>
      <c r="L13" s="22">
        <v>25148539.449999999</v>
      </c>
      <c r="M13" s="24">
        <f>VLOOKUP(A13,Uchwały_wyd_covid_15zoa!$A$2:$C$1000,3,FALSE)</f>
        <v>0</v>
      </c>
      <c r="N13" s="22">
        <v>768389.52</v>
      </c>
      <c r="O13" s="22">
        <v>29623289.800000001</v>
      </c>
      <c r="P13" s="22">
        <v>7983488.75</v>
      </c>
      <c r="Q13" s="34">
        <f t="shared" si="4"/>
        <v>0.26950000000000002</v>
      </c>
      <c r="R13" s="22">
        <f t="shared" si="5"/>
        <v>2274305.81</v>
      </c>
      <c r="S13" s="22">
        <f t="shared" si="6"/>
        <v>-1270</v>
      </c>
      <c r="T13" s="22">
        <f t="shared" si="7"/>
        <v>148421.14000000001</v>
      </c>
      <c r="U13" s="22">
        <f t="shared" si="8"/>
        <v>914931.14</v>
      </c>
      <c r="V13" s="22">
        <f t="shared" si="9"/>
        <v>-766510</v>
      </c>
    </row>
    <row r="14" spans="1:22" x14ac:dyDescent="0.3">
      <c r="A14" s="18">
        <v>1001042</v>
      </c>
      <c r="B14" s="19" t="s">
        <v>34</v>
      </c>
      <c r="C14" s="22">
        <v>275573224</v>
      </c>
      <c r="D14" s="22">
        <v>174798687</v>
      </c>
      <c r="E14" s="22">
        <v>232977057.74000001</v>
      </c>
      <c r="F14" s="22">
        <v>42596166.259999998</v>
      </c>
      <c r="G14" s="22">
        <v>560648574.37</v>
      </c>
      <c r="H14" s="22">
        <v>0</v>
      </c>
      <c r="I14" s="22">
        <v>0</v>
      </c>
      <c r="J14" s="23">
        <v>268742237.07999998</v>
      </c>
      <c r="K14" s="23">
        <v>174796250</v>
      </c>
      <c r="L14" s="22">
        <v>238703815.81999999</v>
      </c>
      <c r="M14" s="24">
        <f>VLOOKUP(A14,Uchwały_wyd_covid_15zoa!$A$2:$C$1000,3,FALSE)</f>
        <v>0</v>
      </c>
      <c r="N14" s="22">
        <v>30038421.260000002</v>
      </c>
      <c r="O14" s="22">
        <v>270142237.07999998</v>
      </c>
      <c r="P14" s="22">
        <v>0</v>
      </c>
      <c r="Q14" s="34">
        <f t="shared" si="4"/>
        <v>0</v>
      </c>
      <c r="R14" s="22">
        <f t="shared" si="5"/>
        <v>590689432.63</v>
      </c>
      <c r="S14" s="22">
        <f t="shared" si="6"/>
        <v>-2437</v>
      </c>
      <c r="T14" s="22">
        <f t="shared" si="7"/>
        <v>-6830986.9199999999</v>
      </c>
      <c r="U14" s="22">
        <f t="shared" si="8"/>
        <v>5726758.0800000001</v>
      </c>
      <c r="V14" s="22">
        <f t="shared" si="9"/>
        <v>-12557745</v>
      </c>
    </row>
    <row r="15" spans="1:22" x14ac:dyDescent="0.3">
      <c r="A15" s="18">
        <v>1001052</v>
      </c>
      <c r="B15" s="19" t="s">
        <v>35</v>
      </c>
      <c r="C15" s="22">
        <v>19658973.399999999</v>
      </c>
      <c r="D15" s="22">
        <v>7501137</v>
      </c>
      <c r="E15" s="22">
        <v>18852208.309999999</v>
      </c>
      <c r="F15" s="22">
        <v>806765.09</v>
      </c>
      <c r="G15" s="22">
        <v>1299062.24</v>
      </c>
      <c r="H15" s="22">
        <v>9121.9699999999993</v>
      </c>
      <c r="I15" s="22">
        <v>127924.64</v>
      </c>
      <c r="J15" s="23">
        <v>19971194.609999999</v>
      </c>
      <c r="K15" s="23">
        <v>7561683</v>
      </c>
      <c r="L15" s="22">
        <v>19166179.52</v>
      </c>
      <c r="M15" s="24">
        <f>VLOOKUP(A15,Uchwały_wyd_covid_15zoa!$A$2:$C$1000,3,FALSE)</f>
        <v>0</v>
      </c>
      <c r="N15" s="22">
        <v>805015.09</v>
      </c>
      <c r="O15" s="22">
        <v>23273298.390000001</v>
      </c>
      <c r="P15" s="22">
        <v>127924.64</v>
      </c>
      <c r="Q15" s="34">
        <f t="shared" si="4"/>
        <v>5.4999999999999997E-3</v>
      </c>
      <c r="R15" s="22">
        <f t="shared" si="5"/>
        <v>2241123.94</v>
      </c>
      <c r="S15" s="22">
        <f t="shared" si="6"/>
        <v>60546</v>
      </c>
      <c r="T15" s="22">
        <f t="shared" si="7"/>
        <v>312221.21000000002</v>
      </c>
      <c r="U15" s="22">
        <f t="shared" si="8"/>
        <v>313971.21000000002</v>
      </c>
      <c r="V15" s="22">
        <f t="shared" si="9"/>
        <v>-1750</v>
      </c>
    </row>
    <row r="16" spans="1:22" x14ac:dyDescent="0.3">
      <c r="A16" s="18">
        <v>1001062</v>
      </c>
      <c r="B16" s="19" t="s">
        <v>36</v>
      </c>
      <c r="C16" s="22">
        <v>24106303</v>
      </c>
      <c r="D16" s="22">
        <v>8442314.9000000004</v>
      </c>
      <c r="E16" s="22">
        <v>23614286</v>
      </c>
      <c r="F16" s="22">
        <v>492017</v>
      </c>
      <c r="G16" s="22">
        <v>500109.88</v>
      </c>
      <c r="H16" s="22">
        <v>355848.56</v>
      </c>
      <c r="I16" s="22">
        <v>827668.25</v>
      </c>
      <c r="J16" s="23">
        <v>24124721</v>
      </c>
      <c r="K16" s="23">
        <v>8441635.9399999995</v>
      </c>
      <c r="L16" s="22">
        <v>23387418</v>
      </c>
      <c r="M16" s="24">
        <f>VLOOKUP(A16,Uchwały_wyd_covid_15zoa!$A$2:$C$1000,3,FALSE)</f>
        <v>0</v>
      </c>
      <c r="N16" s="22">
        <v>737303</v>
      </c>
      <c r="O16" s="22">
        <v>25071871</v>
      </c>
      <c r="P16" s="22">
        <v>7443000</v>
      </c>
      <c r="Q16" s="34">
        <f t="shared" si="4"/>
        <v>0.2969</v>
      </c>
      <c r="R16" s="22">
        <f t="shared" si="5"/>
        <v>2421608.65</v>
      </c>
      <c r="S16" s="22">
        <f t="shared" si="6"/>
        <v>-678.96</v>
      </c>
      <c r="T16" s="22">
        <f t="shared" si="7"/>
        <v>18418</v>
      </c>
      <c r="U16" s="22">
        <f t="shared" si="8"/>
        <v>-226868</v>
      </c>
      <c r="V16" s="22">
        <f t="shared" si="9"/>
        <v>245286</v>
      </c>
    </row>
    <row r="17" spans="1:22" x14ac:dyDescent="0.3">
      <c r="A17" s="18">
        <v>1001072</v>
      </c>
      <c r="B17" s="19" t="s">
        <v>37</v>
      </c>
      <c r="C17" s="22">
        <v>74481152.950000003</v>
      </c>
      <c r="D17" s="22">
        <v>47011843</v>
      </c>
      <c r="E17" s="22">
        <v>59404196.18</v>
      </c>
      <c r="F17" s="22">
        <v>15076956.77</v>
      </c>
      <c r="G17" s="22">
        <v>16569077.949999999</v>
      </c>
      <c r="H17" s="22">
        <v>64523.34</v>
      </c>
      <c r="I17" s="22">
        <v>0</v>
      </c>
      <c r="J17" s="23">
        <v>74778274.519999996</v>
      </c>
      <c r="K17" s="23">
        <v>47008660</v>
      </c>
      <c r="L17" s="22">
        <v>60428615.840000004</v>
      </c>
      <c r="M17" s="24">
        <f>VLOOKUP(A17,Uchwały_wyd_covid_15zoa!$A$2:$C$1000,3,FALSE)</f>
        <v>0</v>
      </c>
      <c r="N17" s="22">
        <v>14349658.68</v>
      </c>
      <c r="O17" s="22">
        <v>75447292.439999998</v>
      </c>
      <c r="P17" s="22">
        <v>0</v>
      </c>
      <c r="Q17" s="34">
        <f t="shared" si="4"/>
        <v>0</v>
      </c>
      <c r="R17" s="22">
        <f t="shared" si="5"/>
        <v>30986442.969999999</v>
      </c>
      <c r="S17" s="22">
        <f t="shared" si="6"/>
        <v>-3183</v>
      </c>
      <c r="T17" s="22">
        <f t="shared" si="7"/>
        <v>297121.57</v>
      </c>
      <c r="U17" s="22">
        <f t="shared" si="8"/>
        <v>1024419.66</v>
      </c>
      <c r="V17" s="22">
        <f t="shared" si="9"/>
        <v>-727298.09</v>
      </c>
    </row>
    <row r="18" spans="1:22" x14ac:dyDescent="0.3">
      <c r="A18" s="18">
        <v>1001083</v>
      </c>
      <c r="B18" s="19" t="s">
        <v>38</v>
      </c>
      <c r="C18" s="22">
        <v>69055320</v>
      </c>
      <c r="D18" s="22">
        <v>18237445</v>
      </c>
      <c r="E18" s="22">
        <v>66908166.600000001</v>
      </c>
      <c r="F18" s="22">
        <v>2147153.4</v>
      </c>
      <c r="G18" s="22">
        <v>1299141.6100000001</v>
      </c>
      <c r="H18" s="22">
        <v>580980.5</v>
      </c>
      <c r="I18" s="22">
        <v>2589708.0699999998</v>
      </c>
      <c r="J18" s="23">
        <v>69628490.870000005</v>
      </c>
      <c r="K18" s="23">
        <v>18237445</v>
      </c>
      <c r="L18" s="22">
        <v>67618851.510000005</v>
      </c>
      <c r="M18" s="24">
        <f>VLOOKUP(A18,Uchwały_wyd_covid_15zoa!$A$2:$C$1000,3,FALSE)</f>
        <v>0</v>
      </c>
      <c r="N18" s="22">
        <v>2009639.36</v>
      </c>
      <c r="O18" s="22">
        <v>71247990.870000005</v>
      </c>
      <c r="P18" s="22">
        <v>18543044</v>
      </c>
      <c r="Q18" s="34">
        <f t="shared" si="4"/>
        <v>0.26029999999999998</v>
      </c>
      <c r="R18" s="22">
        <f t="shared" si="5"/>
        <v>6479469.54</v>
      </c>
      <c r="S18" s="22">
        <f t="shared" si="6"/>
        <v>0</v>
      </c>
      <c r="T18" s="22">
        <f t="shared" si="7"/>
        <v>573170.87</v>
      </c>
      <c r="U18" s="22">
        <f t="shared" si="8"/>
        <v>710684.91</v>
      </c>
      <c r="V18" s="22">
        <f t="shared" si="9"/>
        <v>-137514.04</v>
      </c>
    </row>
    <row r="19" spans="1:22" x14ac:dyDescent="0.3">
      <c r="A19" s="18">
        <v>1002000</v>
      </c>
      <c r="B19" s="19" t="s">
        <v>39</v>
      </c>
      <c r="C19" s="22">
        <v>127057560.84</v>
      </c>
      <c r="D19" s="22">
        <v>24191756</v>
      </c>
      <c r="E19" s="22">
        <v>124069097.17</v>
      </c>
      <c r="F19" s="22">
        <v>2988463.67</v>
      </c>
      <c r="G19" s="22">
        <v>6518806.9900000002</v>
      </c>
      <c r="H19" s="22">
        <v>0</v>
      </c>
      <c r="I19" s="22">
        <v>0</v>
      </c>
      <c r="J19" s="23">
        <v>129103546.84</v>
      </c>
      <c r="K19" s="23">
        <v>24183823</v>
      </c>
      <c r="L19" s="22">
        <v>128347913.34999999</v>
      </c>
      <c r="M19" s="24">
        <f>VLOOKUP(A19,Uchwały_wyd_covid_15zoa!$A$2:$C$1000,3,FALSE)</f>
        <v>0</v>
      </c>
      <c r="N19" s="22">
        <v>755633.49</v>
      </c>
      <c r="O19" s="22">
        <v>133032879.79000001</v>
      </c>
      <c r="P19" s="22">
        <v>2930719.33</v>
      </c>
      <c r="Q19" s="34">
        <f t="shared" si="4"/>
        <v>2.1999999999999999E-2</v>
      </c>
      <c r="R19" s="22">
        <f t="shared" si="5"/>
        <v>7282373.4800000004</v>
      </c>
      <c r="S19" s="22">
        <f t="shared" si="6"/>
        <v>-7933</v>
      </c>
      <c r="T19" s="22">
        <f t="shared" si="7"/>
        <v>2045986</v>
      </c>
      <c r="U19" s="22">
        <f t="shared" si="8"/>
        <v>4278816.18</v>
      </c>
      <c r="V19" s="22">
        <f t="shared" si="9"/>
        <v>-2232830.1800000002</v>
      </c>
    </row>
    <row r="20" spans="1:22" x14ac:dyDescent="0.3">
      <c r="A20" s="18">
        <v>1002011</v>
      </c>
      <c r="B20" s="19" t="s">
        <v>40</v>
      </c>
      <c r="C20" s="22">
        <v>212925130</v>
      </c>
      <c r="D20" s="22">
        <v>107542657</v>
      </c>
      <c r="E20" s="22">
        <v>207936923</v>
      </c>
      <c r="F20" s="22">
        <v>4988207</v>
      </c>
      <c r="G20" s="22">
        <v>0</v>
      </c>
      <c r="H20" s="22">
        <v>0</v>
      </c>
      <c r="I20" s="22">
        <v>8762396.2400000002</v>
      </c>
      <c r="J20" s="23">
        <v>218807427.28999999</v>
      </c>
      <c r="K20" s="23">
        <v>107525931</v>
      </c>
      <c r="L20" s="22">
        <v>215939220.28999999</v>
      </c>
      <c r="M20" s="24">
        <f>VLOOKUP(A20,Uchwały_wyd_covid_15zoa!$A$2:$C$1000,3,FALSE)</f>
        <v>0</v>
      </c>
      <c r="N20" s="22">
        <v>2868207</v>
      </c>
      <c r="O20" s="22">
        <v>244206855.28999999</v>
      </c>
      <c r="P20" s="22">
        <v>75095816.840000004</v>
      </c>
      <c r="Q20" s="34">
        <f t="shared" si="4"/>
        <v>0.3075</v>
      </c>
      <c r="R20" s="22">
        <f t="shared" si="5"/>
        <v>11647329.24</v>
      </c>
      <c r="S20" s="22">
        <f t="shared" si="6"/>
        <v>-16726</v>
      </c>
      <c r="T20" s="22">
        <f t="shared" si="7"/>
        <v>5882297.29</v>
      </c>
      <c r="U20" s="22">
        <f t="shared" si="8"/>
        <v>8002297.29</v>
      </c>
      <c r="V20" s="22">
        <f t="shared" si="9"/>
        <v>-2120000</v>
      </c>
    </row>
    <row r="21" spans="1:22" x14ac:dyDescent="0.3">
      <c r="A21" s="18">
        <v>1002022</v>
      </c>
      <c r="B21" s="19" t="s">
        <v>41</v>
      </c>
      <c r="C21" s="22">
        <v>22701410.800000001</v>
      </c>
      <c r="D21" s="22">
        <v>6785041</v>
      </c>
      <c r="E21" s="22">
        <v>20009791.5</v>
      </c>
      <c r="F21" s="22">
        <v>2691619.3</v>
      </c>
      <c r="G21" s="22">
        <v>9139998.2400000002</v>
      </c>
      <c r="H21" s="22">
        <v>0</v>
      </c>
      <c r="I21" s="22">
        <v>0</v>
      </c>
      <c r="J21" s="23">
        <v>24033916.670000002</v>
      </c>
      <c r="K21" s="23">
        <v>6783573</v>
      </c>
      <c r="L21" s="22">
        <v>23009856.370000001</v>
      </c>
      <c r="M21" s="24">
        <f>VLOOKUP(A21,Uchwały_wyd_covid_15zoa!$A$2:$C$1000,3,FALSE)</f>
        <v>0</v>
      </c>
      <c r="N21" s="22">
        <v>1024060.3</v>
      </c>
      <c r="O21" s="22">
        <v>24690453.670000002</v>
      </c>
      <c r="P21" s="22">
        <v>0</v>
      </c>
      <c r="Q21" s="34">
        <f t="shared" si="4"/>
        <v>0</v>
      </c>
      <c r="R21" s="22">
        <f t="shared" si="5"/>
        <v>10165526.539999999</v>
      </c>
      <c r="S21" s="22">
        <f t="shared" si="6"/>
        <v>-1468</v>
      </c>
      <c r="T21" s="22">
        <f t="shared" si="7"/>
        <v>1332505.8700000001</v>
      </c>
      <c r="U21" s="22">
        <f t="shared" si="8"/>
        <v>3000064.87</v>
      </c>
      <c r="V21" s="22">
        <f t="shared" si="9"/>
        <v>-1667559</v>
      </c>
    </row>
    <row r="22" spans="1:22" x14ac:dyDescent="0.3">
      <c r="A22" s="18">
        <v>1002032</v>
      </c>
      <c r="B22" s="19" t="s">
        <v>42</v>
      </c>
      <c r="C22" s="22">
        <v>10574002.359999999</v>
      </c>
      <c r="D22" s="22">
        <v>3492197.24</v>
      </c>
      <c r="E22" s="22">
        <v>9448025.0500000007</v>
      </c>
      <c r="F22" s="22">
        <v>1125977.31</v>
      </c>
      <c r="G22" s="22">
        <v>0</v>
      </c>
      <c r="H22" s="22">
        <v>0</v>
      </c>
      <c r="I22" s="22">
        <v>688414.44</v>
      </c>
      <c r="J22" s="23">
        <v>10712203.68</v>
      </c>
      <c r="K22" s="23">
        <v>3418898.24</v>
      </c>
      <c r="L22" s="22">
        <v>10171640.810000001</v>
      </c>
      <c r="M22" s="24">
        <f>VLOOKUP(A22,Uchwały_wyd_covid_15zoa!$A$2:$C$1000,3,FALSE)</f>
        <v>0</v>
      </c>
      <c r="N22" s="22">
        <v>540562.87</v>
      </c>
      <c r="O22" s="22">
        <v>13056832.23</v>
      </c>
      <c r="P22" s="22">
        <v>3228953.76</v>
      </c>
      <c r="Q22" s="34">
        <f t="shared" si="4"/>
        <v>0.24729999999999999</v>
      </c>
      <c r="R22" s="22">
        <f t="shared" si="5"/>
        <v>1302276.31</v>
      </c>
      <c r="S22" s="22">
        <f t="shared" si="6"/>
        <v>-73299</v>
      </c>
      <c r="T22" s="22">
        <f t="shared" si="7"/>
        <v>138201.32</v>
      </c>
      <c r="U22" s="22">
        <f t="shared" si="8"/>
        <v>723615.76</v>
      </c>
      <c r="V22" s="22">
        <f t="shared" si="9"/>
        <v>-585414.43999999994</v>
      </c>
    </row>
    <row r="23" spans="1:22" x14ac:dyDescent="0.3">
      <c r="A23" s="18">
        <v>1002043</v>
      </c>
      <c r="B23" s="19" t="s">
        <v>43</v>
      </c>
      <c r="C23" s="22">
        <v>38134628</v>
      </c>
      <c r="D23" s="22">
        <v>10613752</v>
      </c>
      <c r="E23" s="22">
        <v>37817628</v>
      </c>
      <c r="F23" s="22">
        <v>317000</v>
      </c>
      <c r="G23" s="22">
        <v>0</v>
      </c>
      <c r="H23" s="22">
        <v>15033.82</v>
      </c>
      <c r="I23" s="22">
        <v>2709555.68</v>
      </c>
      <c r="J23" s="23">
        <v>38961945.210000001</v>
      </c>
      <c r="K23" s="23">
        <v>10613752</v>
      </c>
      <c r="L23" s="22">
        <v>38626801.770000003</v>
      </c>
      <c r="M23" s="24">
        <f>VLOOKUP(A23,Uchwały_wyd_covid_15zoa!$A$2:$C$1000,3,FALSE)</f>
        <v>0</v>
      </c>
      <c r="N23" s="22">
        <v>335143.44</v>
      </c>
      <c r="O23" s="22">
        <v>39665401.770000003</v>
      </c>
      <c r="P23" s="22">
        <v>8529773.4399999995</v>
      </c>
      <c r="Q23" s="34">
        <f t="shared" si="4"/>
        <v>0.215</v>
      </c>
      <c r="R23" s="22">
        <f t="shared" si="5"/>
        <v>3059732.94</v>
      </c>
      <c r="S23" s="22">
        <f t="shared" si="6"/>
        <v>0</v>
      </c>
      <c r="T23" s="22">
        <f t="shared" si="7"/>
        <v>827317.21</v>
      </c>
      <c r="U23" s="22">
        <f t="shared" si="8"/>
        <v>809173.77</v>
      </c>
      <c r="V23" s="22">
        <f t="shared" si="9"/>
        <v>18143.439999999999</v>
      </c>
    </row>
    <row r="24" spans="1:22" x14ac:dyDescent="0.3">
      <c r="A24" s="18">
        <v>1002052</v>
      </c>
      <c r="B24" s="19" t="s">
        <v>44</v>
      </c>
      <c r="C24" s="22">
        <v>19085637</v>
      </c>
      <c r="D24" s="22">
        <v>8191999</v>
      </c>
      <c r="E24" s="22">
        <v>17077213</v>
      </c>
      <c r="F24" s="22">
        <v>2008424</v>
      </c>
      <c r="G24" s="22">
        <v>0</v>
      </c>
      <c r="H24" s="22">
        <v>0</v>
      </c>
      <c r="I24" s="22">
        <v>0</v>
      </c>
      <c r="J24" s="23">
        <v>19769443.41</v>
      </c>
      <c r="K24" s="23">
        <v>8190936</v>
      </c>
      <c r="L24" s="22">
        <v>18114723.41</v>
      </c>
      <c r="M24" s="24">
        <f>VLOOKUP(A24,Uchwały_wyd_covid_15zoa!$A$2:$C$1000,3,FALSE)</f>
        <v>0</v>
      </c>
      <c r="N24" s="22">
        <v>1654720</v>
      </c>
      <c r="O24" s="22">
        <v>20458676.41</v>
      </c>
      <c r="P24" s="22">
        <v>1583330</v>
      </c>
      <c r="Q24" s="34">
        <f t="shared" si="4"/>
        <v>7.7399999999999997E-2</v>
      </c>
      <c r="R24" s="22">
        <f t="shared" si="5"/>
        <v>1655783</v>
      </c>
      <c r="S24" s="22">
        <f t="shared" si="6"/>
        <v>-1063</v>
      </c>
      <c r="T24" s="22">
        <f t="shared" si="7"/>
        <v>683806.41</v>
      </c>
      <c r="U24" s="22">
        <f t="shared" si="8"/>
        <v>1037510.41</v>
      </c>
      <c r="V24" s="22">
        <f t="shared" si="9"/>
        <v>-353704</v>
      </c>
    </row>
    <row r="25" spans="1:22" x14ac:dyDescent="0.3">
      <c r="A25" s="18">
        <v>1002062</v>
      </c>
      <c r="B25" s="19" t="s">
        <v>40</v>
      </c>
      <c r="C25" s="22">
        <v>39536206.310000002</v>
      </c>
      <c r="D25" s="22">
        <v>13759500</v>
      </c>
      <c r="E25" s="22">
        <v>38939576.869999997</v>
      </c>
      <c r="F25" s="22">
        <v>596629.43999999994</v>
      </c>
      <c r="G25" s="22">
        <v>0</v>
      </c>
      <c r="H25" s="22">
        <v>0</v>
      </c>
      <c r="I25" s="22">
        <v>0</v>
      </c>
      <c r="J25" s="23">
        <v>40625731.210000001</v>
      </c>
      <c r="K25" s="23">
        <v>13758581</v>
      </c>
      <c r="L25" s="22">
        <v>40595794.979999997</v>
      </c>
      <c r="M25" s="24">
        <f>VLOOKUP(A25,Uchwały_wyd_covid_15zoa!$A$2:$C$1000,3,FALSE)</f>
        <v>0</v>
      </c>
      <c r="N25" s="22">
        <v>29936.23</v>
      </c>
      <c r="O25" s="22">
        <v>42980237.75</v>
      </c>
      <c r="P25" s="22">
        <v>4135738.47</v>
      </c>
      <c r="Q25" s="34">
        <f t="shared" si="4"/>
        <v>9.6199999999999994E-2</v>
      </c>
      <c r="R25" s="22">
        <f t="shared" si="5"/>
        <v>30855.23</v>
      </c>
      <c r="S25" s="22">
        <f t="shared" si="6"/>
        <v>-919</v>
      </c>
      <c r="T25" s="22">
        <f t="shared" si="7"/>
        <v>1089524.8999999999</v>
      </c>
      <c r="U25" s="22">
        <f t="shared" si="8"/>
        <v>1656218.11</v>
      </c>
      <c r="V25" s="22">
        <f t="shared" si="9"/>
        <v>-566693.21</v>
      </c>
    </row>
    <row r="26" spans="1:22" x14ac:dyDescent="0.3">
      <c r="A26" s="18">
        <v>1002072</v>
      </c>
      <c r="B26" s="19" t="s">
        <v>45</v>
      </c>
      <c r="C26" s="22">
        <v>11895594</v>
      </c>
      <c r="D26" s="22">
        <v>2596231</v>
      </c>
      <c r="E26" s="22">
        <v>11147970</v>
      </c>
      <c r="F26" s="22">
        <v>747624</v>
      </c>
      <c r="G26" s="22">
        <v>0</v>
      </c>
      <c r="H26" s="22">
        <v>0</v>
      </c>
      <c r="I26" s="22">
        <v>0</v>
      </c>
      <c r="J26" s="23">
        <v>12396880.33</v>
      </c>
      <c r="K26" s="23">
        <v>2773304</v>
      </c>
      <c r="L26" s="22">
        <v>11484256.33</v>
      </c>
      <c r="M26" s="24">
        <f>VLOOKUP(A26,Uchwały_wyd_covid_15zoa!$A$2:$C$1000,3,FALSE)</f>
        <v>0</v>
      </c>
      <c r="N26" s="22">
        <v>912624</v>
      </c>
      <c r="O26" s="22">
        <v>12396880.33</v>
      </c>
      <c r="P26" s="22">
        <v>521776</v>
      </c>
      <c r="Q26" s="34">
        <f t="shared" si="4"/>
        <v>4.2099999999999999E-2</v>
      </c>
      <c r="R26" s="22">
        <f t="shared" si="5"/>
        <v>912624</v>
      </c>
      <c r="S26" s="22">
        <f t="shared" si="6"/>
        <v>177073</v>
      </c>
      <c r="T26" s="22">
        <f t="shared" si="7"/>
        <v>501286.33</v>
      </c>
      <c r="U26" s="22">
        <f t="shared" si="8"/>
        <v>336286.33</v>
      </c>
      <c r="V26" s="22">
        <f t="shared" si="9"/>
        <v>165000</v>
      </c>
    </row>
    <row r="27" spans="1:22" x14ac:dyDescent="0.3">
      <c r="A27" s="18">
        <v>1002082</v>
      </c>
      <c r="B27" s="19" t="s">
        <v>46</v>
      </c>
      <c r="C27" s="22">
        <v>16759518</v>
      </c>
      <c r="D27" s="22">
        <v>4623137</v>
      </c>
      <c r="E27" s="22">
        <v>16439043</v>
      </c>
      <c r="F27" s="22">
        <v>320475</v>
      </c>
      <c r="G27" s="22">
        <v>0</v>
      </c>
      <c r="H27" s="22">
        <v>2928.7</v>
      </c>
      <c r="I27" s="22">
        <v>232170.99</v>
      </c>
      <c r="J27" s="23">
        <v>17069248.32</v>
      </c>
      <c r="K27" s="23">
        <v>4632553</v>
      </c>
      <c r="L27" s="22">
        <v>16779690.32</v>
      </c>
      <c r="M27" s="24">
        <f>VLOOKUP(A27,Uchwały_wyd_covid_15zoa!$A$2:$C$1000,3,FALSE)</f>
        <v>0</v>
      </c>
      <c r="N27" s="22">
        <v>289558</v>
      </c>
      <c r="O27" s="22">
        <v>17860226.32</v>
      </c>
      <c r="P27" s="22">
        <v>3189238.12</v>
      </c>
      <c r="Q27" s="34">
        <f t="shared" si="4"/>
        <v>0.17860000000000001</v>
      </c>
      <c r="R27" s="22">
        <f t="shared" si="5"/>
        <v>524657.68999999994</v>
      </c>
      <c r="S27" s="22">
        <f t="shared" si="6"/>
        <v>9416</v>
      </c>
      <c r="T27" s="22">
        <f t="shared" si="7"/>
        <v>309730.32</v>
      </c>
      <c r="U27" s="22">
        <f t="shared" si="8"/>
        <v>340647.32</v>
      </c>
      <c r="V27" s="22">
        <f t="shared" si="9"/>
        <v>-30917</v>
      </c>
    </row>
    <row r="28" spans="1:22" x14ac:dyDescent="0.3">
      <c r="A28" s="18">
        <v>1002092</v>
      </c>
      <c r="B28" s="19" t="s">
        <v>47</v>
      </c>
      <c r="C28" s="22">
        <v>10938932.039999999</v>
      </c>
      <c r="D28" s="22">
        <v>2940176</v>
      </c>
      <c r="E28" s="22">
        <v>9884485.2799999993</v>
      </c>
      <c r="F28" s="22">
        <v>1054446.76</v>
      </c>
      <c r="G28" s="22">
        <v>0</v>
      </c>
      <c r="H28" s="22">
        <v>1820.26</v>
      </c>
      <c r="I28" s="22">
        <v>490426.24</v>
      </c>
      <c r="J28" s="23">
        <v>12060934.689999999</v>
      </c>
      <c r="K28" s="23">
        <v>2939795</v>
      </c>
      <c r="L28" s="22">
        <v>10556487.93</v>
      </c>
      <c r="M28" s="24">
        <f>VLOOKUP(A28,Uchwały_wyd_covid_15zoa!$A$2:$C$1000,3,FALSE)</f>
        <v>0</v>
      </c>
      <c r="N28" s="22">
        <v>1504446.76</v>
      </c>
      <c r="O28" s="22">
        <v>12840934.689999999</v>
      </c>
      <c r="P28" s="22">
        <v>1470663.18</v>
      </c>
      <c r="Q28" s="34">
        <f t="shared" si="4"/>
        <v>0.1145</v>
      </c>
      <c r="R28" s="22">
        <f t="shared" si="5"/>
        <v>1997074.26</v>
      </c>
      <c r="S28" s="22">
        <f t="shared" si="6"/>
        <v>-381</v>
      </c>
      <c r="T28" s="22">
        <f t="shared" si="7"/>
        <v>1122002.6499999999</v>
      </c>
      <c r="U28" s="22">
        <f t="shared" si="8"/>
        <v>672002.65</v>
      </c>
      <c r="V28" s="22">
        <f t="shared" si="9"/>
        <v>450000</v>
      </c>
    </row>
    <row r="29" spans="1:22" x14ac:dyDescent="0.3">
      <c r="A29" s="18">
        <v>1002102</v>
      </c>
      <c r="B29" s="19" t="s">
        <v>48</v>
      </c>
      <c r="C29" s="22">
        <v>18444210.82</v>
      </c>
      <c r="D29" s="22">
        <v>5197871</v>
      </c>
      <c r="E29" s="22">
        <v>17763918.829999998</v>
      </c>
      <c r="F29" s="22">
        <v>680291.99</v>
      </c>
      <c r="G29" s="22">
        <v>1268466.25</v>
      </c>
      <c r="H29" s="22">
        <v>0</v>
      </c>
      <c r="I29" s="22">
        <v>0</v>
      </c>
      <c r="J29" s="23">
        <v>19181252.879999999</v>
      </c>
      <c r="K29" s="23">
        <v>5197100</v>
      </c>
      <c r="L29" s="22">
        <v>18360960.890000001</v>
      </c>
      <c r="M29" s="24">
        <f>VLOOKUP(A29,Uchwały_wyd_covid_15zoa!$A$2:$C$1000,3,FALSE)</f>
        <v>0</v>
      </c>
      <c r="N29" s="22">
        <v>820291.99</v>
      </c>
      <c r="O29" s="22">
        <v>24028639.25</v>
      </c>
      <c r="P29" s="22">
        <v>698887.42</v>
      </c>
      <c r="Q29" s="34">
        <f t="shared" si="4"/>
        <v>2.9100000000000001E-2</v>
      </c>
      <c r="R29" s="22">
        <f t="shared" si="5"/>
        <v>2089529.24</v>
      </c>
      <c r="S29" s="22">
        <f t="shared" si="6"/>
        <v>-771</v>
      </c>
      <c r="T29" s="22">
        <f t="shared" si="7"/>
        <v>737042.06</v>
      </c>
      <c r="U29" s="22">
        <f t="shared" si="8"/>
        <v>597042.06000000006</v>
      </c>
      <c r="V29" s="22">
        <f t="shared" si="9"/>
        <v>140000</v>
      </c>
    </row>
    <row r="30" spans="1:22" x14ac:dyDescent="0.3">
      <c r="A30" s="18">
        <v>1002113</v>
      </c>
      <c r="B30" s="19" t="s">
        <v>49</v>
      </c>
      <c r="C30" s="22">
        <v>48967993.420000002</v>
      </c>
      <c r="D30" s="22">
        <v>18317236</v>
      </c>
      <c r="E30" s="22">
        <v>48382617.68</v>
      </c>
      <c r="F30" s="22">
        <v>585375.74</v>
      </c>
      <c r="G30" s="22">
        <v>0</v>
      </c>
      <c r="H30" s="22">
        <v>78580.94</v>
      </c>
      <c r="I30" s="22">
        <v>2904322.51</v>
      </c>
      <c r="J30" s="23">
        <v>50006695.460000001</v>
      </c>
      <c r="K30" s="23">
        <v>18314158</v>
      </c>
      <c r="L30" s="22">
        <v>50140238.329999998</v>
      </c>
      <c r="M30" s="24">
        <f>VLOOKUP(A30,Uchwały_wyd_covid_15zoa!$A$2:$C$1000,3,FALSE)</f>
        <v>0</v>
      </c>
      <c r="N30" s="22">
        <v>-133542.87</v>
      </c>
      <c r="O30" s="22">
        <v>52956732.189999998</v>
      </c>
      <c r="P30" s="22">
        <v>11662470</v>
      </c>
      <c r="Q30" s="34">
        <f t="shared" si="4"/>
        <v>0.22020000000000001</v>
      </c>
      <c r="R30" s="22">
        <f t="shared" si="5"/>
        <v>2852438.58</v>
      </c>
      <c r="S30" s="22">
        <f t="shared" si="6"/>
        <v>-3078</v>
      </c>
      <c r="T30" s="22">
        <f t="shared" si="7"/>
        <v>1038702.04</v>
      </c>
      <c r="U30" s="22">
        <f t="shared" si="8"/>
        <v>1757620.65</v>
      </c>
      <c r="V30" s="22">
        <f t="shared" si="9"/>
        <v>-718918.61</v>
      </c>
    </row>
    <row r="31" spans="1:22" x14ac:dyDescent="0.3">
      <c r="A31" s="18">
        <v>1003000</v>
      </c>
      <c r="B31" s="19" t="s">
        <v>50</v>
      </c>
      <c r="C31" s="22">
        <v>45512335</v>
      </c>
      <c r="D31" s="22">
        <v>12048525</v>
      </c>
      <c r="E31" s="22">
        <v>41509522</v>
      </c>
      <c r="F31" s="22">
        <v>4002813</v>
      </c>
      <c r="G31" s="22">
        <v>4439888.42</v>
      </c>
      <c r="H31" s="22">
        <v>0</v>
      </c>
      <c r="I31" s="22">
        <v>1762126.73</v>
      </c>
      <c r="J31" s="23">
        <v>46516695</v>
      </c>
      <c r="K31" s="23">
        <v>12044404</v>
      </c>
      <c r="L31" s="22">
        <v>43139882</v>
      </c>
      <c r="M31" s="24">
        <f>VLOOKUP(A31,Uchwały_wyd_covid_15zoa!$A$2:$C$1000,3,FALSE)</f>
        <v>0</v>
      </c>
      <c r="N31" s="22">
        <v>3376813</v>
      </c>
      <c r="O31" s="22">
        <v>49687578</v>
      </c>
      <c r="P31" s="22">
        <v>8929446.6099999994</v>
      </c>
      <c r="Q31" s="34">
        <f t="shared" si="4"/>
        <v>0.1797</v>
      </c>
      <c r="R31" s="22">
        <f t="shared" si="5"/>
        <v>9582949.1500000004</v>
      </c>
      <c r="S31" s="22">
        <f t="shared" si="6"/>
        <v>-4121</v>
      </c>
      <c r="T31" s="22">
        <f t="shared" si="7"/>
        <v>1004360</v>
      </c>
      <c r="U31" s="22">
        <f t="shared" si="8"/>
        <v>1630360</v>
      </c>
      <c r="V31" s="22">
        <f t="shared" si="9"/>
        <v>-626000</v>
      </c>
    </row>
    <row r="32" spans="1:22" x14ac:dyDescent="0.3">
      <c r="A32" s="18">
        <v>1003012</v>
      </c>
      <c r="B32" s="19" t="s">
        <v>51</v>
      </c>
      <c r="C32" s="22">
        <v>24374379</v>
      </c>
      <c r="D32" s="22">
        <v>9407366</v>
      </c>
      <c r="E32" s="22">
        <v>24316408.600000001</v>
      </c>
      <c r="F32" s="22">
        <v>57970.400000000001</v>
      </c>
      <c r="G32" s="22">
        <v>1852988.01</v>
      </c>
      <c r="H32" s="22">
        <v>161537.34</v>
      </c>
      <c r="I32" s="22">
        <v>893321.12</v>
      </c>
      <c r="J32" s="23">
        <v>25096374.57</v>
      </c>
      <c r="K32" s="23">
        <v>9408864</v>
      </c>
      <c r="L32" s="22">
        <v>25043217.210000001</v>
      </c>
      <c r="M32" s="24">
        <f>VLOOKUP(A32,Uchwały_wyd_covid_15zoa!$A$2:$C$1000,3,FALSE)</f>
        <v>0</v>
      </c>
      <c r="N32" s="22">
        <v>53157.36</v>
      </c>
      <c r="O32" s="22">
        <v>26917870.68</v>
      </c>
      <c r="P32" s="22">
        <v>170188.92</v>
      </c>
      <c r="Q32" s="34">
        <f t="shared" si="4"/>
        <v>6.3E-3</v>
      </c>
      <c r="R32" s="22">
        <f t="shared" si="5"/>
        <v>2961003.83</v>
      </c>
      <c r="S32" s="22">
        <f t="shared" si="6"/>
        <v>1498</v>
      </c>
      <c r="T32" s="22">
        <f t="shared" si="7"/>
        <v>721995.57</v>
      </c>
      <c r="U32" s="22">
        <f t="shared" si="8"/>
        <v>726808.61</v>
      </c>
      <c r="V32" s="22">
        <f t="shared" si="9"/>
        <v>-4813.04</v>
      </c>
    </row>
    <row r="33" spans="1:22" x14ac:dyDescent="0.3">
      <c r="A33" s="18">
        <v>1003023</v>
      </c>
      <c r="B33" s="19" t="s">
        <v>52</v>
      </c>
      <c r="C33" s="22">
        <v>116531908.73999999</v>
      </c>
      <c r="D33" s="22">
        <v>41910989</v>
      </c>
      <c r="E33" s="22">
        <v>114311210.89</v>
      </c>
      <c r="F33" s="22">
        <v>2220697.85</v>
      </c>
      <c r="G33" s="22">
        <v>0</v>
      </c>
      <c r="H33" s="22">
        <v>1001633.1</v>
      </c>
      <c r="I33" s="22">
        <v>3689854.89</v>
      </c>
      <c r="J33" s="23">
        <v>117855763.61</v>
      </c>
      <c r="K33" s="23">
        <v>41902024</v>
      </c>
      <c r="L33" s="22">
        <v>115677523.44</v>
      </c>
      <c r="M33" s="24">
        <f>VLOOKUP(A33,Uchwały_wyd_covid_15zoa!$A$2:$C$1000,3,FALSE)</f>
        <v>0</v>
      </c>
      <c r="N33" s="22">
        <v>2178240.17</v>
      </c>
      <c r="O33" s="22">
        <v>121237192.27</v>
      </c>
      <c r="P33" s="22">
        <v>12995085</v>
      </c>
      <c r="Q33" s="34">
        <f t="shared" si="4"/>
        <v>0.1072</v>
      </c>
      <c r="R33" s="22">
        <f t="shared" si="5"/>
        <v>6878693.1600000001</v>
      </c>
      <c r="S33" s="22">
        <f t="shared" si="6"/>
        <v>-8965</v>
      </c>
      <c r="T33" s="22">
        <f t="shared" si="7"/>
        <v>1323854.8700000001</v>
      </c>
      <c r="U33" s="22">
        <f t="shared" si="8"/>
        <v>1366312.55</v>
      </c>
      <c r="V33" s="22">
        <f t="shared" si="9"/>
        <v>-42457.68</v>
      </c>
    </row>
    <row r="34" spans="1:22" x14ac:dyDescent="0.3">
      <c r="A34" s="18">
        <v>1003032</v>
      </c>
      <c r="B34" s="19" t="s">
        <v>53</v>
      </c>
      <c r="C34" s="22">
        <v>29409043.600000001</v>
      </c>
      <c r="D34" s="22">
        <v>7018702</v>
      </c>
      <c r="E34" s="22">
        <v>28386906.699999999</v>
      </c>
      <c r="F34" s="22">
        <v>1022136.9</v>
      </c>
      <c r="G34" s="22">
        <v>0</v>
      </c>
      <c r="H34" s="22">
        <v>0</v>
      </c>
      <c r="I34" s="22">
        <v>0</v>
      </c>
      <c r="J34" s="23">
        <v>30229211.34</v>
      </c>
      <c r="K34" s="23">
        <v>7017169</v>
      </c>
      <c r="L34" s="22">
        <v>29218304.440000001</v>
      </c>
      <c r="M34" s="24">
        <f>VLOOKUP(A34,Uchwały_wyd_covid_15zoa!$A$2:$C$1000,3,FALSE)</f>
        <v>0</v>
      </c>
      <c r="N34" s="22">
        <v>1010906.9</v>
      </c>
      <c r="O34" s="22">
        <v>35277927.07</v>
      </c>
      <c r="P34" s="22">
        <v>2991431.58</v>
      </c>
      <c r="Q34" s="34">
        <f t="shared" si="4"/>
        <v>8.48E-2</v>
      </c>
      <c r="R34" s="22">
        <f t="shared" si="5"/>
        <v>1012439.9</v>
      </c>
      <c r="S34" s="22">
        <f t="shared" si="6"/>
        <v>-1533</v>
      </c>
      <c r="T34" s="22">
        <f t="shared" si="7"/>
        <v>820167.74</v>
      </c>
      <c r="U34" s="22">
        <f t="shared" si="8"/>
        <v>831397.74</v>
      </c>
      <c r="V34" s="22">
        <f t="shared" si="9"/>
        <v>-11230</v>
      </c>
    </row>
    <row r="35" spans="1:22" x14ac:dyDescent="0.3">
      <c r="A35" s="18">
        <v>1003042</v>
      </c>
      <c r="B35" s="19" t="s">
        <v>54</v>
      </c>
      <c r="C35" s="22">
        <v>35199257.520000003</v>
      </c>
      <c r="D35" s="22">
        <v>9614031</v>
      </c>
      <c r="E35" s="22">
        <v>31982816.960000001</v>
      </c>
      <c r="F35" s="22">
        <v>3216440.56</v>
      </c>
      <c r="G35" s="22">
        <v>0</v>
      </c>
      <c r="H35" s="22">
        <v>0</v>
      </c>
      <c r="I35" s="22">
        <v>4629027.3600000003</v>
      </c>
      <c r="J35" s="23">
        <v>35856852.32</v>
      </c>
      <c r="K35" s="23">
        <v>9611919</v>
      </c>
      <c r="L35" s="22">
        <v>32639403.66</v>
      </c>
      <c r="M35" s="24">
        <f>VLOOKUP(A35,Uchwały_wyd_covid_15zoa!$A$2:$C$1000,3,FALSE)</f>
        <v>0</v>
      </c>
      <c r="N35" s="22">
        <v>3217448.66</v>
      </c>
      <c r="O35" s="22">
        <v>39623667.32</v>
      </c>
      <c r="P35" s="22">
        <v>6926331.5700000003</v>
      </c>
      <c r="Q35" s="34">
        <f t="shared" si="4"/>
        <v>0.17480000000000001</v>
      </c>
      <c r="R35" s="22">
        <f t="shared" si="5"/>
        <v>7848588.0199999996</v>
      </c>
      <c r="S35" s="22">
        <f t="shared" si="6"/>
        <v>-2112</v>
      </c>
      <c r="T35" s="22">
        <f t="shared" si="7"/>
        <v>657594.80000000005</v>
      </c>
      <c r="U35" s="22">
        <f t="shared" si="8"/>
        <v>656586.69999999995</v>
      </c>
      <c r="V35" s="22">
        <f t="shared" si="9"/>
        <v>1008.1</v>
      </c>
    </row>
    <row r="36" spans="1:22" x14ac:dyDescent="0.3">
      <c r="A36" s="18">
        <v>1003052</v>
      </c>
      <c r="B36" s="19" t="s">
        <v>55</v>
      </c>
      <c r="C36" s="22">
        <v>16512131</v>
      </c>
      <c r="D36" s="22">
        <v>5955154</v>
      </c>
      <c r="E36" s="22">
        <v>16409330</v>
      </c>
      <c r="F36" s="22">
        <v>102801</v>
      </c>
      <c r="G36" s="22">
        <v>1049744.55</v>
      </c>
      <c r="H36" s="22">
        <v>0</v>
      </c>
      <c r="I36" s="22">
        <v>99960</v>
      </c>
      <c r="J36" s="23">
        <v>17143992.670000002</v>
      </c>
      <c r="K36" s="23">
        <v>5953919</v>
      </c>
      <c r="L36" s="22">
        <v>16890335.670000002</v>
      </c>
      <c r="M36" s="24">
        <f>VLOOKUP(A36,Uchwały_wyd_covid_15zoa!$A$2:$C$1000,3,FALSE)</f>
        <v>0</v>
      </c>
      <c r="N36" s="22">
        <v>253657</v>
      </c>
      <c r="O36" s="22">
        <v>20760006.539999999</v>
      </c>
      <c r="P36" s="22">
        <v>89964</v>
      </c>
      <c r="Q36" s="34">
        <f t="shared" si="4"/>
        <v>4.3E-3</v>
      </c>
      <c r="R36" s="22">
        <f t="shared" si="5"/>
        <v>1404596.55</v>
      </c>
      <c r="S36" s="22">
        <f t="shared" si="6"/>
        <v>-1235</v>
      </c>
      <c r="T36" s="22">
        <f t="shared" si="7"/>
        <v>631861.67000000004</v>
      </c>
      <c r="U36" s="22">
        <f t="shared" si="8"/>
        <v>481005.67</v>
      </c>
      <c r="V36" s="22">
        <f t="shared" si="9"/>
        <v>150856</v>
      </c>
    </row>
    <row r="37" spans="1:22" x14ac:dyDescent="0.3">
      <c r="A37" s="18">
        <v>1004000</v>
      </c>
      <c r="B37" s="19" t="s">
        <v>56</v>
      </c>
      <c r="C37" s="22">
        <v>62845058.520000003</v>
      </c>
      <c r="D37" s="22">
        <v>9147973</v>
      </c>
      <c r="E37" s="22">
        <v>63799128.590000004</v>
      </c>
      <c r="F37" s="22">
        <v>-954070.07</v>
      </c>
      <c r="G37" s="22">
        <v>2244025.8199999998</v>
      </c>
      <c r="H37" s="22">
        <v>0</v>
      </c>
      <c r="I37" s="22">
        <v>1569384.74</v>
      </c>
      <c r="J37" s="23">
        <v>63922664.259999998</v>
      </c>
      <c r="K37" s="23">
        <v>9144913</v>
      </c>
      <c r="L37" s="22">
        <v>64903804.119999997</v>
      </c>
      <c r="M37" s="24">
        <f>VLOOKUP(A37,Uchwały_wyd_covid_15zoa!$A$2:$C$1000,3,FALSE)</f>
        <v>0</v>
      </c>
      <c r="N37" s="22">
        <v>-981139.86</v>
      </c>
      <c r="O37" s="22">
        <v>64540524.340000004</v>
      </c>
      <c r="P37" s="22">
        <v>1410281.58</v>
      </c>
      <c r="Q37" s="34">
        <f t="shared" si="4"/>
        <v>2.1899999999999999E-2</v>
      </c>
      <c r="R37" s="22">
        <f t="shared" si="5"/>
        <v>2835330.7</v>
      </c>
      <c r="S37" s="22">
        <f t="shared" si="6"/>
        <v>-3060</v>
      </c>
      <c r="T37" s="22">
        <f t="shared" si="7"/>
        <v>1077605.74</v>
      </c>
      <c r="U37" s="22">
        <f t="shared" si="8"/>
        <v>1104675.53</v>
      </c>
      <c r="V37" s="22">
        <f t="shared" si="9"/>
        <v>-27069.79</v>
      </c>
    </row>
    <row r="38" spans="1:22" x14ac:dyDescent="0.3">
      <c r="A38" s="18">
        <v>1004011</v>
      </c>
      <c r="B38" s="19" t="s">
        <v>57</v>
      </c>
      <c r="C38" s="22">
        <v>67323993</v>
      </c>
      <c r="D38" s="22">
        <v>24079031</v>
      </c>
      <c r="E38" s="22">
        <v>66689993</v>
      </c>
      <c r="F38" s="22">
        <v>634000</v>
      </c>
      <c r="G38" s="22">
        <v>0</v>
      </c>
      <c r="H38" s="22">
        <v>227549.61</v>
      </c>
      <c r="I38" s="22">
        <v>2138913.27</v>
      </c>
      <c r="J38" s="23">
        <v>67330400.719999999</v>
      </c>
      <c r="K38" s="23">
        <v>23924243</v>
      </c>
      <c r="L38" s="22">
        <v>67233950.329999998</v>
      </c>
      <c r="M38" s="24">
        <f>VLOOKUP(A38,Uchwały_wyd_covid_15zoa!$A$2:$C$1000,3,FALSE)</f>
        <v>0</v>
      </c>
      <c r="N38" s="22">
        <v>96450.39</v>
      </c>
      <c r="O38" s="22">
        <v>69593350.719999999</v>
      </c>
      <c r="P38" s="22">
        <v>7800000</v>
      </c>
      <c r="Q38" s="34">
        <f t="shared" si="4"/>
        <v>0.11210000000000001</v>
      </c>
      <c r="R38" s="22">
        <f t="shared" si="5"/>
        <v>2617701.27</v>
      </c>
      <c r="S38" s="22">
        <f t="shared" si="6"/>
        <v>-154788</v>
      </c>
      <c r="T38" s="22">
        <f t="shared" si="7"/>
        <v>6407.72</v>
      </c>
      <c r="U38" s="22">
        <f t="shared" si="8"/>
        <v>543957.32999999996</v>
      </c>
      <c r="V38" s="22">
        <f t="shared" si="9"/>
        <v>-537549.61</v>
      </c>
    </row>
    <row r="39" spans="1:22" x14ac:dyDescent="0.3">
      <c r="A39" s="18">
        <v>1004022</v>
      </c>
      <c r="B39" s="19" t="s">
        <v>58</v>
      </c>
      <c r="C39" s="22">
        <v>24557668.68</v>
      </c>
      <c r="D39" s="22">
        <v>7154272</v>
      </c>
      <c r="E39" s="22">
        <v>22156621.68</v>
      </c>
      <c r="F39" s="22">
        <v>2401047</v>
      </c>
      <c r="G39" s="22">
        <v>0</v>
      </c>
      <c r="H39" s="22">
        <v>35143.480000000003</v>
      </c>
      <c r="I39" s="22">
        <v>56597.27</v>
      </c>
      <c r="J39" s="23">
        <v>24883168.699999999</v>
      </c>
      <c r="K39" s="23">
        <v>7154272</v>
      </c>
      <c r="L39" s="22">
        <v>22482121.699999999</v>
      </c>
      <c r="M39" s="24">
        <f>VLOOKUP(A39,Uchwały_wyd_covid_15zoa!$A$2:$C$1000,3,FALSE)</f>
        <v>0</v>
      </c>
      <c r="N39" s="22">
        <v>2401047</v>
      </c>
      <c r="O39" s="22">
        <v>40665017.100000001</v>
      </c>
      <c r="P39" s="22">
        <v>17098605.870000001</v>
      </c>
      <c r="Q39" s="34">
        <f t="shared" si="4"/>
        <v>0.42049999999999998</v>
      </c>
      <c r="R39" s="22">
        <f t="shared" si="5"/>
        <v>2492787.75</v>
      </c>
      <c r="S39" s="22">
        <f t="shared" si="6"/>
        <v>0</v>
      </c>
      <c r="T39" s="22">
        <f t="shared" si="7"/>
        <v>325500.02</v>
      </c>
      <c r="U39" s="22">
        <f t="shared" si="8"/>
        <v>325500.02</v>
      </c>
      <c r="V39" s="22">
        <f t="shared" si="9"/>
        <v>0</v>
      </c>
    </row>
    <row r="40" spans="1:22" x14ac:dyDescent="0.3">
      <c r="A40" s="18">
        <v>1004032</v>
      </c>
      <c r="B40" s="19" t="s">
        <v>59</v>
      </c>
      <c r="C40" s="22">
        <v>20081463.949999999</v>
      </c>
      <c r="D40" s="22">
        <v>4336323</v>
      </c>
      <c r="E40" s="22">
        <v>19545073.23</v>
      </c>
      <c r="F40" s="22">
        <v>536390.72</v>
      </c>
      <c r="G40" s="22">
        <v>331438.58</v>
      </c>
      <c r="H40" s="22">
        <v>77985.05</v>
      </c>
      <c r="I40" s="22">
        <v>1457819.33</v>
      </c>
      <c r="J40" s="23">
        <v>20670962.82</v>
      </c>
      <c r="K40" s="23">
        <v>4335606</v>
      </c>
      <c r="L40" s="22">
        <v>20135289.100000001</v>
      </c>
      <c r="M40" s="24">
        <f>VLOOKUP(A40,Uchwały_wyd_covid_15zoa!$A$2:$C$1000,3,FALSE)</f>
        <v>0</v>
      </c>
      <c r="N40" s="22">
        <v>535673.72</v>
      </c>
      <c r="O40" s="22">
        <v>23298961.82</v>
      </c>
      <c r="P40" s="22">
        <v>5983043.8700000001</v>
      </c>
      <c r="Q40" s="34">
        <f t="shared" si="4"/>
        <v>0.25679999999999997</v>
      </c>
      <c r="R40" s="22">
        <f t="shared" si="5"/>
        <v>2403633.6800000002</v>
      </c>
      <c r="S40" s="22">
        <f t="shared" si="6"/>
        <v>-717</v>
      </c>
      <c r="T40" s="22">
        <f t="shared" si="7"/>
        <v>589498.87</v>
      </c>
      <c r="U40" s="22">
        <f t="shared" si="8"/>
        <v>590215.87</v>
      </c>
      <c r="V40" s="22">
        <f t="shared" si="9"/>
        <v>-717</v>
      </c>
    </row>
    <row r="41" spans="1:22" x14ac:dyDescent="0.3">
      <c r="A41" s="18">
        <v>1004042</v>
      </c>
      <c r="B41" s="19" t="s">
        <v>60</v>
      </c>
      <c r="C41" s="22">
        <v>26698325</v>
      </c>
      <c r="D41" s="22">
        <v>6109332</v>
      </c>
      <c r="E41" s="22">
        <v>25718052.699999999</v>
      </c>
      <c r="F41" s="22">
        <v>980272.3</v>
      </c>
      <c r="G41" s="22">
        <v>954012.96</v>
      </c>
      <c r="H41" s="22">
        <v>38811.49</v>
      </c>
      <c r="I41" s="22">
        <v>282409.12</v>
      </c>
      <c r="J41" s="23">
        <v>28221623.260000002</v>
      </c>
      <c r="K41" s="23">
        <v>6108473</v>
      </c>
      <c r="L41" s="22">
        <v>27222350.960000001</v>
      </c>
      <c r="M41" s="24">
        <f>VLOOKUP(A41,Uchwały_wyd_covid_15zoa!$A$2:$C$1000,3,FALSE)</f>
        <v>0</v>
      </c>
      <c r="N41" s="22">
        <v>999272.3</v>
      </c>
      <c r="O41" s="22">
        <v>28412071.260000002</v>
      </c>
      <c r="P41" s="22">
        <v>3704159.23</v>
      </c>
      <c r="Q41" s="34">
        <f t="shared" si="4"/>
        <v>0.13039999999999999</v>
      </c>
      <c r="R41" s="22">
        <f t="shared" si="5"/>
        <v>2275364.87</v>
      </c>
      <c r="S41" s="22">
        <f t="shared" si="6"/>
        <v>-859</v>
      </c>
      <c r="T41" s="22">
        <f t="shared" si="7"/>
        <v>1523298.26</v>
      </c>
      <c r="U41" s="22">
        <f t="shared" si="8"/>
        <v>1504298.26</v>
      </c>
      <c r="V41" s="22">
        <f t="shared" si="9"/>
        <v>19000</v>
      </c>
    </row>
    <row r="42" spans="1:22" x14ac:dyDescent="0.3">
      <c r="A42" s="18">
        <v>1004052</v>
      </c>
      <c r="B42" s="19" t="s">
        <v>57</v>
      </c>
      <c r="C42" s="22">
        <v>35018872</v>
      </c>
      <c r="D42" s="22">
        <v>11930117</v>
      </c>
      <c r="E42" s="22">
        <v>34895400</v>
      </c>
      <c r="F42" s="22">
        <v>123472</v>
      </c>
      <c r="G42" s="22">
        <v>5173195.68</v>
      </c>
      <c r="H42" s="22">
        <v>0</v>
      </c>
      <c r="I42" s="22">
        <v>1111540</v>
      </c>
      <c r="J42" s="23">
        <v>35851928.170000002</v>
      </c>
      <c r="K42" s="23">
        <v>11931946</v>
      </c>
      <c r="L42" s="22">
        <v>35683456.170000002</v>
      </c>
      <c r="M42" s="24">
        <f>VLOOKUP(A42,Uchwały_wyd_covid_15zoa!$A$2:$C$1000,3,FALSE)</f>
        <v>0</v>
      </c>
      <c r="N42" s="22">
        <v>168472</v>
      </c>
      <c r="O42" s="22">
        <v>46608946.460000001</v>
      </c>
      <c r="P42" s="22">
        <v>927304</v>
      </c>
      <c r="Q42" s="34">
        <f t="shared" si="4"/>
        <v>1.9900000000000001E-2</v>
      </c>
      <c r="R42" s="22">
        <f t="shared" si="5"/>
        <v>6453207.6799999997</v>
      </c>
      <c r="S42" s="22">
        <f t="shared" si="6"/>
        <v>1829</v>
      </c>
      <c r="T42" s="22">
        <f t="shared" si="7"/>
        <v>833056.17</v>
      </c>
      <c r="U42" s="22">
        <f t="shared" si="8"/>
        <v>788056.17</v>
      </c>
      <c r="V42" s="22">
        <f t="shared" si="9"/>
        <v>45000</v>
      </c>
    </row>
    <row r="43" spans="1:22" x14ac:dyDescent="0.3">
      <c r="A43" s="18">
        <v>1004063</v>
      </c>
      <c r="B43" s="19" t="s">
        <v>61</v>
      </c>
      <c r="C43" s="22">
        <v>28706982</v>
      </c>
      <c r="D43" s="22">
        <v>8893500</v>
      </c>
      <c r="E43" s="22">
        <v>25417573.82</v>
      </c>
      <c r="F43" s="22">
        <v>3289408.18</v>
      </c>
      <c r="G43" s="22">
        <v>0</v>
      </c>
      <c r="H43" s="22">
        <v>0</v>
      </c>
      <c r="I43" s="22">
        <v>3020128.47</v>
      </c>
      <c r="J43" s="23">
        <v>29269599.039999999</v>
      </c>
      <c r="K43" s="23">
        <v>8892244</v>
      </c>
      <c r="L43" s="22">
        <v>26005190.859999999</v>
      </c>
      <c r="M43" s="24">
        <f>VLOOKUP(A43,Uchwały_wyd_covid_15zoa!$A$2:$C$1000,3,FALSE)</f>
        <v>0</v>
      </c>
      <c r="N43" s="22">
        <v>3264408.18</v>
      </c>
      <c r="O43" s="22">
        <v>31365830.969999999</v>
      </c>
      <c r="P43" s="22">
        <v>8317625</v>
      </c>
      <c r="Q43" s="34">
        <f t="shared" si="4"/>
        <v>0.26519999999999999</v>
      </c>
      <c r="R43" s="22">
        <f t="shared" si="5"/>
        <v>6285792.6500000004</v>
      </c>
      <c r="S43" s="22">
        <f t="shared" si="6"/>
        <v>-1256</v>
      </c>
      <c r="T43" s="22">
        <f t="shared" si="7"/>
        <v>562617.04</v>
      </c>
      <c r="U43" s="22">
        <f t="shared" si="8"/>
        <v>587617.04</v>
      </c>
      <c r="V43" s="22">
        <f t="shared" si="9"/>
        <v>-25000</v>
      </c>
    </row>
    <row r="44" spans="1:22" x14ac:dyDescent="0.3">
      <c r="A44" s="18">
        <v>1004072</v>
      </c>
      <c r="B44" s="19" t="s">
        <v>62</v>
      </c>
      <c r="C44" s="22">
        <v>16527106</v>
      </c>
      <c r="D44" s="22">
        <v>3323065</v>
      </c>
      <c r="E44" s="22">
        <v>15960421</v>
      </c>
      <c r="F44" s="22">
        <v>566685</v>
      </c>
      <c r="G44" s="22">
        <v>0</v>
      </c>
      <c r="H44" s="22">
        <v>0</v>
      </c>
      <c r="I44" s="22">
        <v>1483526.81</v>
      </c>
      <c r="J44" s="23">
        <v>17586767.260000002</v>
      </c>
      <c r="K44" s="23">
        <v>3322403</v>
      </c>
      <c r="L44" s="22">
        <v>17114610.260000002</v>
      </c>
      <c r="M44" s="24">
        <f>VLOOKUP(A44,Uchwały_wyd_covid_15zoa!$A$2:$C$1000,3,FALSE)</f>
        <v>0</v>
      </c>
      <c r="N44" s="22">
        <v>472157</v>
      </c>
      <c r="O44" s="22">
        <v>19963758.260000002</v>
      </c>
      <c r="P44" s="22">
        <v>1605000</v>
      </c>
      <c r="Q44" s="34">
        <f t="shared" si="4"/>
        <v>8.0399999999999999E-2</v>
      </c>
      <c r="R44" s="22">
        <f t="shared" si="5"/>
        <v>1956345.81</v>
      </c>
      <c r="S44" s="22">
        <f t="shared" si="6"/>
        <v>-662</v>
      </c>
      <c r="T44" s="22">
        <f t="shared" si="7"/>
        <v>1059661.26</v>
      </c>
      <c r="U44" s="22">
        <f t="shared" si="8"/>
        <v>1154189.26</v>
      </c>
      <c r="V44" s="22">
        <f t="shared" si="9"/>
        <v>-94528</v>
      </c>
    </row>
    <row r="45" spans="1:22" x14ac:dyDescent="0.3">
      <c r="A45" s="18">
        <v>1004082</v>
      </c>
      <c r="B45" s="19" t="s">
        <v>63</v>
      </c>
      <c r="C45" s="22">
        <v>14499889</v>
      </c>
      <c r="D45" s="22">
        <v>3414723</v>
      </c>
      <c r="E45" s="22">
        <v>13421612.470000001</v>
      </c>
      <c r="F45" s="22">
        <v>1078276.53</v>
      </c>
      <c r="G45" s="22">
        <v>0</v>
      </c>
      <c r="H45" s="22">
        <v>0</v>
      </c>
      <c r="I45" s="22">
        <v>1208465.56</v>
      </c>
      <c r="J45" s="23">
        <v>14843619.85</v>
      </c>
      <c r="K45" s="23">
        <v>3414062</v>
      </c>
      <c r="L45" s="22">
        <v>13840096.32</v>
      </c>
      <c r="M45" s="24">
        <f>VLOOKUP(A45,Uchwały_wyd_covid_15zoa!$A$2:$C$1000,3,FALSE)</f>
        <v>0</v>
      </c>
      <c r="N45" s="22">
        <v>1003523.53</v>
      </c>
      <c r="O45" s="22">
        <v>15220461.85</v>
      </c>
      <c r="P45" s="22">
        <v>3641429.56</v>
      </c>
      <c r="Q45" s="34">
        <f t="shared" si="4"/>
        <v>0.2392</v>
      </c>
      <c r="R45" s="22">
        <f t="shared" si="5"/>
        <v>2212650.09</v>
      </c>
      <c r="S45" s="22">
        <f t="shared" si="6"/>
        <v>-661</v>
      </c>
      <c r="T45" s="22">
        <f t="shared" si="7"/>
        <v>343730.85</v>
      </c>
      <c r="U45" s="22">
        <f t="shared" si="8"/>
        <v>418483.85</v>
      </c>
      <c r="V45" s="22">
        <f t="shared" si="9"/>
        <v>-74753</v>
      </c>
    </row>
    <row r="46" spans="1:22" x14ac:dyDescent="0.3">
      <c r="A46" s="18">
        <v>1005000</v>
      </c>
      <c r="B46" s="19" t="s">
        <v>64</v>
      </c>
      <c r="C46" s="22">
        <v>88770388.030000001</v>
      </c>
      <c r="D46" s="22">
        <v>18570064</v>
      </c>
      <c r="E46" s="22">
        <v>88904771.689999998</v>
      </c>
      <c r="F46" s="22">
        <v>-134383.66</v>
      </c>
      <c r="G46" s="22">
        <v>0</v>
      </c>
      <c r="H46" s="22">
        <v>2068416.42</v>
      </c>
      <c r="I46" s="22">
        <v>4059382.65</v>
      </c>
      <c r="J46" s="23">
        <v>90208635.459999993</v>
      </c>
      <c r="K46" s="23">
        <v>18563856</v>
      </c>
      <c r="L46" s="22">
        <v>90486174.739999995</v>
      </c>
      <c r="M46" s="24">
        <f>VLOOKUP(A46,Uchwały_wyd_covid_15zoa!$A$2:$C$1000,3,FALSE)</f>
        <v>0</v>
      </c>
      <c r="N46" s="22">
        <v>-277539.28000000003</v>
      </c>
      <c r="O46" s="22">
        <v>96862995.319999993</v>
      </c>
      <c r="P46" s="22">
        <v>22082773.5</v>
      </c>
      <c r="Q46" s="34">
        <f t="shared" si="4"/>
        <v>0.22800000000000001</v>
      </c>
      <c r="R46" s="22">
        <f t="shared" si="5"/>
        <v>5856467.79</v>
      </c>
      <c r="S46" s="22">
        <f t="shared" si="6"/>
        <v>-6208</v>
      </c>
      <c r="T46" s="22">
        <f t="shared" si="7"/>
        <v>1438247.43</v>
      </c>
      <c r="U46" s="22">
        <f t="shared" si="8"/>
        <v>1581403.05</v>
      </c>
      <c r="V46" s="22">
        <f t="shared" si="9"/>
        <v>-143155.62</v>
      </c>
    </row>
    <row r="47" spans="1:22" x14ac:dyDescent="0.3">
      <c r="A47" s="18">
        <v>1005011</v>
      </c>
      <c r="B47" s="19" t="s">
        <v>65</v>
      </c>
      <c r="C47" s="22">
        <v>141845112</v>
      </c>
      <c r="D47" s="22">
        <v>56656481</v>
      </c>
      <c r="E47" s="22">
        <v>136326564.59999999</v>
      </c>
      <c r="F47" s="22">
        <v>5518547.4000000004</v>
      </c>
      <c r="G47" s="22">
        <v>0</v>
      </c>
      <c r="H47" s="22">
        <v>0</v>
      </c>
      <c r="I47" s="22">
        <v>7444800.4699999997</v>
      </c>
      <c r="J47" s="23">
        <v>141000212.58000001</v>
      </c>
      <c r="K47" s="23">
        <v>56484271</v>
      </c>
      <c r="L47" s="22">
        <v>136581501.18000001</v>
      </c>
      <c r="M47" s="24">
        <f>VLOOKUP(A47,Uchwały_wyd_covid_15zoa!$A$2:$C$1000,3,FALSE)</f>
        <v>0</v>
      </c>
      <c r="N47" s="22">
        <v>4418711.4000000004</v>
      </c>
      <c r="O47" s="22">
        <v>177036403.58000001</v>
      </c>
      <c r="P47" s="22">
        <v>42807058.729999997</v>
      </c>
      <c r="Q47" s="34">
        <f t="shared" si="4"/>
        <v>0.24179999999999999</v>
      </c>
      <c r="R47" s="22">
        <f t="shared" si="5"/>
        <v>12035721.869999999</v>
      </c>
      <c r="S47" s="22">
        <f t="shared" si="6"/>
        <v>-172210</v>
      </c>
      <c r="T47" s="22">
        <f t="shared" si="7"/>
        <v>-844899.42</v>
      </c>
      <c r="U47" s="22">
        <f t="shared" si="8"/>
        <v>254936.58</v>
      </c>
      <c r="V47" s="22">
        <f t="shared" si="9"/>
        <v>-1099836</v>
      </c>
    </row>
    <row r="48" spans="1:22" x14ac:dyDescent="0.3">
      <c r="A48" s="18">
        <v>1005022</v>
      </c>
      <c r="B48" s="19" t="s">
        <v>66</v>
      </c>
      <c r="C48" s="22">
        <v>24679846</v>
      </c>
      <c r="D48" s="22">
        <v>6009324</v>
      </c>
      <c r="E48" s="22">
        <v>23638572.23</v>
      </c>
      <c r="F48" s="22">
        <v>1041273.77</v>
      </c>
      <c r="G48" s="22">
        <v>0</v>
      </c>
      <c r="H48" s="22">
        <v>0</v>
      </c>
      <c r="I48" s="22">
        <v>0</v>
      </c>
      <c r="J48" s="23">
        <v>25445363.5</v>
      </c>
      <c r="K48" s="23">
        <v>6009324</v>
      </c>
      <c r="L48" s="22">
        <v>24501788.82</v>
      </c>
      <c r="M48" s="24">
        <f>VLOOKUP(A48,Uchwały_wyd_covid_15zoa!$A$2:$C$1000,3,FALSE)</f>
        <v>0</v>
      </c>
      <c r="N48" s="22">
        <v>943574.68</v>
      </c>
      <c r="O48" s="22">
        <v>26003363.5</v>
      </c>
      <c r="P48" s="22">
        <v>3902351.11</v>
      </c>
      <c r="Q48" s="34">
        <f t="shared" si="4"/>
        <v>0.15010000000000001</v>
      </c>
      <c r="R48" s="22">
        <f t="shared" si="5"/>
        <v>943574.68</v>
      </c>
      <c r="S48" s="22">
        <f t="shared" si="6"/>
        <v>0</v>
      </c>
      <c r="T48" s="22">
        <f t="shared" si="7"/>
        <v>765517.5</v>
      </c>
      <c r="U48" s="22">
        <f t="shared" si="8"/>
        <v>863216.59</v>
      </c>
      <c r="V48" s="22">
        <f t="shared" si="9"/>
        <v>-97699.09</v>
      </c>
    </row>
    <row r="49" spans="1:22" x14ac:dyDescent="0.3">
      <c r="A49" s="18">
        <v>1005032</v>
      </c>
      <c r="B49" s="19" t="s">
        <v>67</v>
      </c>
      <c r="C49" s="22">
        <v>12976162</v>
      </c>
      <c r="D49" s="22">
        <v>2588957</v>
      </c>
      <c r="E49" s="22">
        <v>12969942.34</v>
      </c>
      <c r="F49" s="22">
        <v>6219.66</v>
      </c>
      <c r="G49" s="22">
        <v>0</v>
      </c>
      <c r="H49" s="22">
        <v>0</v>
      </c>
      <c r="I49" s="22">
        <v>993429.73</v>
      </c>
      <c r="J49" s="23">
        <v>13878697.390000001</v>
      </c>
      <c r="K49" s="23">
        <v>2646100</v>
      </c>
      <c r="L49" s="22">
        <v>13511399.779999999</v>
      </c>
      <c r="M49" s="24">
        <f>VLOOKUP(A49,Uchwały_wyd_covid_15zoa!$A$2:$C$1000,3,FALSE)</f>
        <v>0</v>
      </c>
      <c r="N49" s="22">
        <v>367297.61</v>
      </c>
      <c r="O49" s="22">
        <v>15014062.74</v>
      </c>
      <c r="P49" s="22">
        <v>1321114.3</v>
      </c>
      <c r="Q49" s="34">
        <f t="shared" si="4"/>
        <v>8.7999999999999995E-2</v>
      </c>
      <c r="R49" s="22">
        <f t="shared" si="5"/>
        <v>1360727.34</v>
      </c>
      <c r="S49" s="22">
        <f t="shared" si="6"/>
        <v>57143</v>
      </c>
      <c r="T49" s="22">
        <f t="shared" si="7"/>
        <v>902535.39</v>
      </c>
      <c r="U49" s="22">
        <f t="shared" si="8"/>
        <v>541457.43999999994</v>
      </c>
      <c r="V49" s="22">
        <f t="shared" si="9"/>
        <v>361077.95</v>
      </c>
    </row>
    <row r="50" spans="1:22" x14ac:dyDescent="0.3">
      <c r="A50" s="18">
        <v>1005042</v>
      </c>
      <c r="B50" s="19" t="s">
        <v>68</v>
      </c>
      <c r="C50" s="22">
        <v>21893204</v>
      </c>
      <c r="D50" s="22">
        <v>5307056</v>
      </c>
      <c r="E50" s="22">
        <v>21628348.100000001</v>
      </c>
      <c r="F50" s="22">
        <v>264855.90000000002</v>
      </c>
      <c r="G50" s="22">
        <v>2986627.22</v>
      </c>
      <c r="H50" s="22">
        <v>0</v>
      </c>
      <c r="I50" s="22">
        <v>81276.240000000005</v>
      </c>
      <c r="J50" s="23">
        <v>22177091.030000001</v>
      </c>
      <c r="K50" s="23">
        <v>5306041</v>
      </c>
      <c r="L50" s="22">
        <v>22037235.129999999</v>
      </c>
      <c r="M50" s="24">
        <f>VLOOKUP(A50,Uchwały_wyd_covid_15zoa!$A$2:$C$1000,3,FALSE)</f>
        <v>0</v>
      </c>
      <c r="N50" s="22">
        <v>139855.9</v>
      </c>
      <c r="O50" s="22">
        <v>22177091.030000001</v>
      </c>
      <c r="P50" s="22">
        <v>370957.18</v>
      </c>
      <c r="Q50" s="34">
        <f t="shared" si="4"/>
        <v>1.67E-2</v>
      </c>
      <c r="R50" s="22">
        <f t="shared" si="5"/>
        <v>3208774.36</v>
      </c>
      <c r="S50" s="22">
        <f t="shared" si="6"/>
        <v>-1015</v>
      </c>
      <c r="T50" s="22">
        <f t="shared" si="7"/>
        <v>283887.03000000003</v>
      </c>
      <c r="U50" s="22">
        <f t="shared" si="8"/>
        <v>408887.03</v>
      </c>
      <c r="V50" s="22">
        <f t="shared" si="9"/>
        <v>-125000</v>
      </c>
    </row>
    <row r="51" spans="1:22" x14ac:dyDescent="0.3">
      <c r="A51" s="18">
        <v>1005052</v>
      </c>
      <c r="B51" s="19" t="s">
        <v>69</v>
      </c>
      <c r="C51" s="22">
        <v>15841970.970000001</v>
      </c>
      <c r="D51" s="22">
        <v>3319400</v>
      </c>
      <c r="E51" s="22">
        <v>15601970.970000001</v>
      </c>
      <c r="F51" s="22">
        <v>240000</v>
      </c>
      <c r="G51" s="22">
        <v>0</v>
      </c>
      <c r="H51" s="22">
        <v>0</v>
      </c>
      <c r="I51" s="22">
        <v>0</v>
      </c>
      <c r="J51" s="23">
        <v>16224450.109999999</v>
      </c>
      <c r="K51" s="23">
        <v>3319400</v>
      </c>
      <c r="L51" s="22">
        <v>16186149.34</v>
      </c>
      <c r="M51" s="24">
        <f>VLOOKUP(A51,Uchwały_wyd_covid_15zoa!$A$2:$C$1000,3,FALSE)</f>
        <v>0</v>
      </c>
      <c r="N51" s="22">
        <v>38300.769999999997</v>
      </c>
      <c r="O51" s="22">
        <v>19232178.109999999</v>
      </c>
      <c r="P51" s="22">
        <v>186488.5</v>
      </c>
      <c r="Q51" s="34">
        <f t="shared" si="4"/>
        <v>9.7000000000000003E-3</v>
      </c>
      <c r="R51" s="22">
        <f t="shared" si="5"/>
        <v>38300.769999999997</v>
      </c>
      <c r="S51" s="22">
        <f t="shared" si="6"/>
        <v>0</v>
      </c>
      <c r="T51" s="22">
        <f t="shared" si="7"/>
        <v>382479.14</v>
      </c>
      <c r="U51" s="22">
        <f t="shared" si="8"/>
        <v>584178.37</v>
      </c>
      <c r="V51" s="22">
        <f t="shared" si="9"/>
        <v>-201699.23</v>
      </c>
    </row>
    <row r="52" spans="1:22" x14ac:dyDescent="0.3">
      <c r="A52" s="18">
        <v>1005062</v>
      </c>
      <c r="B52" s="19" t="s">
        <v>70</v>
      </c>
      <c r="C52" s="22">
        <v>18749178</v>
      </c>
      <c r="D52" s="22">
        <v>3248103</v>
      </c>
      <c r="E52" s="22">
        <v>18174482.82</v>
      </c>
      <c r="F52" s="22">
        <v>574695.18000000005</v>
      </c>
      <c r="G52" s="22">
        <v>0</v>
      </c>
      <c r="H52" s="22">
        <v>0</v>
      </c>
      <c r="I52" s="22">
        <v>328498.3</v>
      </c>
      <c r="J52" s="23">
        <v>19130862.77</v>
      </c>
      <c r="K52" s="23">
        <v>3199903</v>
      </c>
      <c r="L52" s="22">
        <v>18764667.59</v>
      </c>
      <c r="M52" s="24">
        <f>VLOOKUP(A52,Uchwały_wyd_covid_15zoa!$A$2:$C$1000,3,FALSE)</f>
        <v>0</v>
      </c>
      <c r="N52" s="22">
        <v>366195.18</v>
      </c>
      <c r="O52" s="22">
        <v>19330862.77</v>
      </c>
      <c r="P52" s="22">
        <v>807822</v>
      </c>
      <c r="Q52" s="34">
        <f t="shared" si="4"/>
        <v>4.1799999999999997E-2</v>
      </c>
      <c r="R52" s="22">
        <f t="shared" si="5"/>
        <v>742893.48</v>
      </c>
      <c r="S52" s="22">
        <f t="shared" si="6"/>
        <v>-48200</v>
      </c>
      <c r="T52" s="22">
        <f t="shared" si="7"/>
        <v>381684.77</v>
      </c>
      <c r="U52" s="22">
        <f t="shared" si="8"/>
        <v>590184.77</v>
      </c>
      <c r="V52" s="22">
        <f t="shared" si="9"/>
        <v>-208500</v>
      </c>
    </row>
    <row r="53" spans="1:22" x14ac:dyDescent="0.3">
      <c r="A53" s="18">
        <v>1005072</v>
      </c>
      <c r="B53" s="19" t="s">
        <v>65</v>
      </c>
      <c r="C53" s="22">
        <v>36277202</v>
      </c>
      <c r="D53" s="22">
        <v>9893482</v>
      </c>
      <c r="E53" s="22">
        <v>33841001.039999999</v>
      </c>
      <c r="F53" s="22">
        <v>2436200.96</v>
      </c>
      <c r="G53" s="22">
        <v>394000</v>
      </c>
      <c r="H53" s="22">
        <v>0</v>
      </c>
      <c r="I53" s="22">
        <v>3130821.62</v>
      </c>
      <c r="J53" s="23">
        <v>36945873.689999998</v>
      </c>
      <c r="K53" s="23">
        <v>9891407</v>
      </c>
      <c r="L53" s="22">
        <v>35322060.670000002</v>
      </c>
      <c r="M53" s="24">
        <f>VLOOKUP(A53,Uchwały_wyd_covid_15zoa!$A$2:$C$1000,3,FALSE)</f>
        <v>0</v>
      </c>
      <c r="N53" s="22">
        <v>1623813.02</v>
      </c>
      <c r="O53" s="22">
        <v>40101529.659999996</v>
      </c>
      <c r="P53" s="22">
        <v>4177046.48</v>
      </c>
      <c r="Q53" s="34">
        <f t="shared" si="4"/>
        <v>0.1042</v>
      </c>
      <c r="R53" s="22">
        <f t="shared" si="5"/>
        <v>5150709.6399999997</v>
      </c>
      <c r="S53" s="22">
        <f t="shared" si="6"/>
        <v>-2075</v>
      </c>
      <c r="T53" s="22">
        <f t="shared" si="7"/>
        <v>668671.68999999994</v>
      </c>
      <c r="U53" s="22">
        <f t="shared" si="8"/>
        <v>1481059.63</v>
      </c>
      <c r="V53" s="22">
        <f t="shared" si="9"/>
        <v>-812387.94</v>
      </c>
    </row>
    <row r="54" spans="1:22" x14ac:dyDescent="0.3">
      <c r="A54" s="18">
        <v>1005082</v>
      </c>
      <c r="B54" s="19" t="s">
        <v>71</v>
      </c>
      <c r="C54" s="22">
        <v>31664125</v>
      </c>
      <c r="D54" s="22">
        <v>9207755</v>
      </c>
      <c r="E54" s="22">
        <v>31455317</v>
      </c>
      <c r="F54" s="22">
        <v>208808</v>
      </c>
      <c r="G54" s="22">
        <v>0</v>
      </c>
      <c r="H54" s="22">
        <v>0</v>
      </c>
      <c r="I54" s="22">
        <v>2988544.16</v>
      </c>
      <c r="J54" s="23">
        <v>32068533.600000001</v>
      </c>
      <c r="K54" s="23">
        <v>9205944</v>
      </c>
      <c r="L54" s="22">
        <v>31929725.600000001</v>
      </c>
      <c r="M54" s="24">
        <f>VLOOKUP(A54,Uchwały_wyd_covid_15zoa!$A$2:$C$1000,3,FALSE)</f>
        <v>0</v>
      </c>
      <c r="N54" s="22">
        <v>138808</v>
      </c>
      <c r="O54" s="22">
        <v>32218533.600000001</v>
      </c>
      <c r="P54" s="22">
        <v>5089542.2300000004</v>
      </c>
      <c r="Q54" s="34">
        <f t="shared" si="4"/>
        <v>0.158</v>
      </c>
      <c r="R54" s="22">
        <f t="shared" si="5"/>
        <v>3129163.16</v>
      </c>
      <c r="S54" s="22">
        <f t="shared" si="6"/>
        <v>-1811</v>
      </c>
      <c r="T54" s="22">
        <f t="shared" si="7"/>
        <v>404408.6</v>
      </c>
      <c r="U54" s="22">
        <f t="shared" si="8"/>
        <v>474408.6</v>
      </c>
      <c r="V54" s="22">
        <f t="shared" si="9"/>
        <v>-70000</v>
      </c>
    </row>
    <row r="55" spans="1:22" x14ac:dyDescent="0.3">
      <c r="A55" s="18">
        <v>1005092</v>
      </c>
      <c r="B55" s="19" t="s">
        <v>72</v>
      </c>
      <c r="C55" s="22">
        <v>42877074.600000001</v>
      </c>
      <c r="D55" s="22">
        <v>12920310</v>
      </c>
      <c r="E55" s="22">
        <v>40074544.57</v>
      </c>
      <c r="F55" s="22">
        <v>2802530.03</v>
      </c>
      <c r="G55" s="22">
        <v>0</v>
      </c>
      <c r="H55" s="22">
        <v>0</v>
      </c>
      <c r="I55" s="22">
        <v>948070.48</v>
      </c>
      <c r="J55" s="23">
        <v>42969656.600000001</v>
      </c>
      <c r="K55" s="23">
        <v>12917318</v>
      </c>
      <c r="L55" s="22">
        <v>40126814.57</v>
      </c>
      <c r="M55" s="24">
        <f>VLOOKUP(A55,Uchwały_wyd_covid_15zoa!$A$2:$C$1000,3,FALSE)</f>
        <v>0</v>
      </c>
      <c r="N55" s="22">
        <v>2842842.03</v>
      </c>
      <c r="O55" s="22">
        <v>45603552.600000001</v>
      </c>
      <c r="P55" s="22">
        <v>3220956</v>
      </c>
      <c r="Q55" s="34">
        <f t="shared" si="4"/>
        <v>7.0599999999999996E-2</v>
      </c>
      <c r="R55" s="22">
        <f t="shared" si="5"/>
        <v>3793904.51</v>
      </c>
      <c r="S55" s="22">
        <f t="shared" si="6"/>
        <v>-2992</v>
      </c>
      <c r="T55" s="22">
        <f t="shared" si="7"/>
        <v>92582</v>
      </c>
      <c r="U55" s="22">
        <f t="shared" si="8"/>
        <v>52270</v>
      </c>
      <c r="V55" s="22">
        <f t="shared" si="9"/>
        <v>40312</v>
      </c>
    </row>
    <row r="56" spans="1:22" x14ac:dyDescent="0.3">
      <c r="A56" s="18">
        <v>1005102</v>
      </c>
      <c r="B56" s="19" t="s">
        <v>73</v>
      </c>
      <c r="C56" s="22">
        <v>23669458</v>
      </c>
      <c r="D56" s="22">
        <v>5704203</v>
      </c>
      <c r="E56" s="22">
        <v>22158581</v>
      </c>
      <c r="F56" s="22">
        <v>1510877</v>
      </c>
      <c r="G56" s="22">
        <v>0</v>
      </c>
      <c r="H56" s="22">
        <v>0</v>
      </c>
      <c r="I56" s="22">
        <v>1232269.4099999999</v>
      </c>
      <c r="J56" s="23">
        <v>25345782.059999999</v>
      </c>
      <c r="K56" s="23">
        <v>6170637.54</v>
      </c>
      <c r="L56" s="22">
        <v>23543189.390000001</v>
      </c>
      <c r="M56" s="24">
        <f>VLOOKUP(A56,Uchwały_wyd_covid_15zoa!$A$2:$C$1000,3,FALSE)</f>
        <v>0</v>
      </c>
      <c r="N56" s="22">
        <v>1802592.67</v>
      </c>
      <c r="O56" s="22">
        <v>30825650.739999998</v>
      </c>
      <c r="P56" s="22">
        <v>6612343.8300000001</v>
      </c>
      <c r="Q56" s="34">
        <f t="shared" si="4"/>
        <v>0.2145</v>
      </c>
      <c r="R56" s="22">
        <f t="shared" si="5"/>
        <v>3034862.08</v>
      </c>
      <c r="S56" s="22">
        <f t="shared" si="6"/>
        <v>466434.54</v>
      </c>
      <c r="T56" s="22">
        <f t="shared" si="7"/>
        <v>1676324.06</v>
      </c>
      <c r="U56" s="22">
        <f t="shared" si="8"/>
        <v>1384608.39</v>
      </c>
      <c r="V56" s="22">
        <f t="shared" si="9"/>
        <v>291715.67</v>
      </c>
    </row>
    <row r="57" spans="1:22" x14ac:dyDescent="0.3">
      <c r="A57" s="18">
        <v>1006000</v>
      </c>
      <c r="B57" s="19" t="s">
        <v>74</v>
      </c>
      <c r="C57" s="22">
        <v>65819800.759999998</v>
      </c>
      <c r="D57" s="22">
        <v>27292012</v>
      </c>
      <c r="E57" s="22">
        <v>59590012.420000002</v>
      </c>
      <c r="F57" s="22">
        <v>6229788.3399999999</v>
      </c>
      <c r="G57" s="22">
        <v>10586454.75</v>
      </c>
      <c r="H57" s="22">
        <v>0</v>
      </c>
      <c r="I57" s="22">
        <v>126189</v>
      </c>
      <c r="J57" s="23">
        <v>70244984.629999995</v>
      </c>
      <c r="K57" s="23">
        <v>27282779</v>
      </c>
      <c r="L57" s="22">
        <v>64040560.719999999</v>
      </c>
      <c r="M57" s="24">
        <f>VLOOKUP(A57,Uchwały_wyd_covid_15zoa!$A$2:$C$1000,3,FALSE)</f>
        <v>0</v>
      </c>
      <c r="N57" s="22">
        <v>6204423.9100000001</v>
      </c>
      <c r="O57" s="22">
        <v>72526320.599999994</v>
      </c>
      <c r="P57" s="22">
        <v>90135</v>
      </c>
      <c r="Q57" s="34">
        <f t="shared" si="4"/>
        <v>1.1999999999999999E-3</v>
      </c>
      <c r="R57" s="22">
        <f t="shared" si="5"/>
        <v>16926300.66</v>
      </c>
      <c r="S57" s="22">
        <f t="shared" si="6"/>
        <v>-9233</v>
      </c>
      <c r="T57" s="22">
        <f t="shared" si="7"/>
        <v>4425183.87</v>
      </c>
      <c r="U57" s="22">
        <f t="shared" si="8"/>
        <v>4450548.3</v>
      </c>
      <c r="V57" s="22">
        <f t="shared" si="9"/>
        <v>-25364.43</v>
      </c>
    </row>
    <row r="58" spans="1:22" x14ac:dyDescent="0.3">
      <c r="A58" s="18">
        <v>1006022</v>
      </c>
      <c r="B58" s="19" t="s">
        <v>75</v>
      </c>
      <c r="C58" s="22">
        <v>65278662</v>
      </c>
      <c r="D58" s="22">
        <v>24365614</v>
      </c>
      <c r="E58" s="22">
        <v>58423132.979999997</v>
      </c>
      <c r="F58" s="22">
        <v>6855529.0199999996</v>
      </c>
      <c r="G58" s="22">
        <v>0</v>
      </c>
      <c r="H58" s="22">
        <v>1163236.48</v>
      </c>
      <c r="I58" s="22">
        <v>3422338.5</v>
      </c>
      <c r="J58" s="23">
        <v>67179277.090000004</v>
      </c>
      <c r="K58" s="23">
        <v>24359526</v>
      </c>
      <c r="L58" s="22">
        <v>60799905.039999999</v>
      </c>
      <c r="M58" s="24">
        <f>VLOOKUP(A58,Uchwały_wyd_covid_15zoa!$A$2:$C$1000,3,FALSE)</f>
        <v>0</v>
      </c>
      <c r="N58" s="22">
        <v>6379372.0499999998</v>
      </c>
      <c r="O58" s="22">
        <v>74313547.120000005</v>
      </c>
      <c r="P58" s="22">
        <v>6519948.96</v>
      </c>
      <c r="Q58" s="34">
        <f t="shared" si="4"/>
        <v>8.77E-2</v>
      </c>
      <c r="R58" s="22">
        <f t="shared" si="5"/>
        <v>10971035.029999999</v>
      </c>
      <c r="S58" s="22">
        <f t="shared" si="6"/>
        <v>-6088</v>
      </c>
      <c r="T58" s="22">
        <f t="shared" si="7"/>
        <v>1900615.09</v>
      </c>
      <c r="U58" s="22">
        <f t="shared" si="8"/>
        <v>2376772.06</v>
      </c>
      <c r="V58" s="22">
        <f t="shared" si="9"/>
        <v>-476156.97</v>
      </c>
    </row>
    <row r="59" spans="1:22" x14ac:dyDescent="0.3">
      <c r="A59" s="18">
        <v>1006032</v>
      </c>
      <c r="B59" s="19" t="s">
        <v>76</v>
      </c>
      <c r="C59" s="22">
        <v>33730769</v>
      </c>
      <c r="D59" s="22">
        <v>12995819</v>
      </c>
      <c r="E59" s="22">
        <v>31815970.800000001</v>
      </c>
      <c r="F59" s="22">
        <v>1914798.2</v>
      </c>
      <c r="G59" s="22">
        <v>0</v>
      </c>
      <c r="H59" s="22">
        <v>49458.39</v>
      </c>
      <c r="I59" s="22">
        <v>4561222.72</v>
      </c>
      <c r="J59" s="23">
        <v>34311874.130000003</v>
      </c>
      <c r="K59" s="23">
        <v>12993203</v>
      </c>
      <c r="L59" s="22">
        <v>32737389.48</v>
      </c>
      <c r="M59" s="24">
        <f>VLOOKUP(A59,Uchwały_wyd_covid_15zoa!$A$2:$C$1000,3,FALSE)</f>
        <v>0</v>
      </c>
      <c r="N59" s="22">
        <v>1574484.65</v>
      </c>
      <c r="O59" s="22">
        <v>36407206.460000001</v>
      </c>
      <c r="P59" s="22">
        <v>8109698.6100000003</v>
      </c>
      <c r="Q59" s="34">
        <f t="shared" si="4"/>
        <v>0.22270000000000001</v>
      </c>
      <c r="R59" s="22">
        <f t="shared" si="5"/>
        <v>6187781.7599999998</v>
      </c>
      <c r="S59" s="22">
        <f t="shared" si="6"/>
        <v>-2616</v>
      </c>
      <c r="T59" s="22">
        <f t="shared" si="7"/>
        <v>581105.13</v>
      </c>
      <c r="U59" s="22">
        <f t="shared" si="8"/>
        <v>921418.68</v>
      </c>
      <c r="V59" s="22">
        <f t="shared" si="9"/>
        <v>-340313.55</v>
      </c>
    </row>
    <row r="60" spans="1:22" x14ac:dyDescent="0.3">
      <c r="A60" s="18">
        <v>1006073</v>
      </c>
      <c r="B60" s="19" t="s">
        <v>77</v>
      </c>
      <c r="C60" s="22">
        <v>109998332.70999999</v>
      </c>
      <c r="D60" s="22">
        <v>46684024</v>
      </c>
      <c r="E60" s="22">
        <v>102362651.59999999</v>
      </c>
      <c r="F60" s="22">
        <v>7635681.1100000003</v>
      </c>
      <c r="G60" s="22">
        <v>0</v>
      </c>
      <c r="H60" s="22">
        <v>724964</v>
      </c>
      <c r="I60" s="22">
        <v>4512366.2</v>
      </c>
      <c r="J60" s="23">
        <v>112220250.87</v>
      </c>
      <c r="K60" s="23">
        <v>46338891</v>
      </c>
      <c r="L60" s="22">
        <v>105615124.86</v>
      </c>
      <c r="M60" s="24">
        <f>VLOOKUP(A60,Uchwały_wyd_covid_15zoa!$A$2:$C$1000,3,FALSE)</f>
        <v>0</v>
      </c>
      <c r="N60" s="22">
        <v>6605126.0099999998</v>
      </c>
      <c r="O60" s="22">
        <v>136659422.11000001</v>
      </c>
      <c r="P60" s="22">
        <v>65607550.340000004</v>
      </c>
      <c r="Q60" s="34">
        <f t="shared" si="4"/>
        <v>0.48010000000000003</v>
      </c>
      <c r="R60" s="22">
        <f t="shared" si="5"/>
        <v>12187589.210000001</v>
      </c>
      <c r="S60" s="22">
        <f t="shared" si="6"/>
        <v>-345133</v>
      </c>
      <c r="T60" s="22">
        <f t="shared" si="7"/>
        <v>2221918.16</v>
      </c>
      <c r="U60" s="22">
        <f t="shared" si="8"/>
        <v>3252473.26</v>
      </c>
      <c r="V60" s="22">
        <f t="shared" si="9"/>
        <v>-1030555.1</v>
      </c>
    </row>
    <row r="61" spans="1:22" x14ac:dyDescent="0.3">
      <c r="A61" s="18">
        <v>1006082</v>
      </c>
      <c r="B61" s="19" t="s">
        <v>78</v>
      </c>
      <c r="C61" s="22">
        <v>35200979</v>
      </c>
      <c r="D61" s="22">
        <v>19533603</v>
      </c>
      <c r="E61" s="22">
        <v>32192754.739999998</v>
      </c>
      <c r="F61" s="22">
        <v>3008224.26</v>
      </c>
      <c r="G61" s="22">
        <v>0</v>
      </c>
      <c r="H61" s="22">
        <v>10903.3</v>
      </c>
      <c r="I61" s="22">
        <v>3127837.67</v>
      </c>
      <c r="J61" s="23">
        <v>35697020.340000004</v>
      </c>
      <c r="K61" s="23">
        <v>19528995</v>
      </c>
      <c r="L61" s="22">
        <v>32801738.079999998</v>
      </c>
      <c r="M61" s="24">
        <f>VLOOKUP(A61,Uchwały_wyd_covid_15zoa!$A$2:$C$1000,3,FALSE)</f>
        <v>0</v>
      </c>
      <c r="N61" s="22">
        <v>2895282.26</v>
      </c>
      <c r="O61" s="22">
        <v>38883930.640000001</v>
      </c>
      <c r="P61" s="22">
        <v>6311904.5</v>
      </c>
      <c r="Q61" s="34">
        <f t="shared" si="4"/>
        <v>0.1623</v>
      </c>
      <c r="R61" s="22">
        <f t="shared" si="5"/>
        <v>6038631.2300000004</v>
      </c>
      <c r="S61" s="22">
        <f t="shared" si="6"/>
        <v>-4608</v>
      </c>
      <c r="T61" s="22">
        <f t="shared" si="7"/>
        <v>496041.34</v>
      </c>
      <c r="U61" s="22">
        <f t="shared" si="8"/>
        <v>608983.34</v>
      </c>
      <c r="V61" s="22">
        <f t="shared" si="9"/>
        <v>-112942</v>
      </c>
    </row>
    <row r="62" spans="1:22" x14ac:dyDescent="0.3">
      <c r="A62" s="18">
        <v>1006103</v>
      </c>
      <c r="B62" s="19" t="s">
        <v>79</v>
      </c>
      <c r="C62" s="22">
        <v>68666131</v>
      </c>
      <c r="D62" s="22">
        <v>40000803</v>
      </c>
      <c r="E62" s="22">
        <v>65301435</v>
      </c>
      <c r="F62" s="22">
        <v>3364696</v>
      </c>
      <c r="G62" s="22">
        <v>0</v>
      </c>
      <c r="H62" s="22">
        <v>15159.84</v>
      </c>
      <c r="I62" s="22">
        <v>6261734.9500000002</v>
      </c>
      <c r="J62" s="23">
        <v>67370250.030000001</v>
      </c>
      <c r="K62" s="23">
        <v>37440980</v>
      </c>
      <c r="L62" s="22">
        <v>66483831.030000001</v>
      </c>
      <c r="M62" s="24">
        <f>VLOOKUP(A62,Uchwały_wyd_covid_15zoa!$A$2:$C$1000,3,FALSE)</f>
        <v>0</v>
      </c>
      <c r="N62" s="22">
        <v>886419</v>
      </c>
      <c r="O62" s="22">
        <v>72003729.030000001</v>
      </c>
      <c r="P62" s="22">
        <v>27819494.940000001</v>
      </c>
      <c r="Q62" s="34">
        <f t="shared" si="4"/>
        <v>0.38640000000000002</v>
      </c>
      <c r="R62" s="22">
        <f t="shared" si="5"/>
        <v>9723136.7899999991</v>
      </c>
      <c r="S62" s="22">
        <f t="shared" si="6"/>
        <v>-2559823</v>
      </c>
      <c r="T62" s="22">
        <f t="shared" si="7"/>
        <v>-1295880.97</v>
      </c>
      <c r="U62" s="22">
        <f t="shared" si="8"/>
        <v>1182396.03</v>
      </c>
      <c r="V62" s="22">
        <f t="shared" si="9"/>
        <v>-2478277</v>
      </c>
    </row>
    <row r="63" spans="1:22" x14ac:dyDescent="0.3">
      <c r="A63" s="18">
        <v>1006113</v>
      </c>
      <c r="B63" s="19" t="s">
        <v>80</v>
      </c>
      <c r="C63" s="22">
        <v>66692317.25</v>
      </c>
      <c r="D63" s="22">
        <v>26179476.370000001</v>
      </c>
      <c r="E63" s="22">
        <v>65433769.159999996</v>
      </c>
      <c r="F63" s="22">
        <v>1258548.0900000001</v>
      </c>
      <c r="G63" s="22">
        <v>2328009.16</v>
      </c>
      <c r="H63" s="22">
        <v>135609.68</v>
      </c>
      <c r="I63" s="22">
        <v>4933868.6100000003</v>
      </c>
      <c r="J63" s="23">
        <v>66140269.229999997</v>
      </c>
      <c r="K63" s="23">
        <v>26179476.370000001</v>
      </c>
      <c r="L63" s="22">
        <v>64846146.140000001</v>
      </c>
      <c r="M63" s="24">
        <f>VLOOKUP(A63,Uchwały_wyd_covid_15zoa!$A$2:$C$1000,3,FALSE)</f>
        <v>0</v>
      </c>
      <c r="N63" s="22">
        <v>1294123.0900000001</v>
      </c>
      <c r="O63" s="22">
        <v>75872688.140000001</v>
      </c>
      <c r="P63" s="22">
        <v>10660269.039999999</v>
      </c>
      <c r="Q63" s="34">
        <f t="shared" si="4"/>
        <v>0.14050000000000001</v>
      </c>
      <c r="R63" s="22">
        <f t="shared" si="5"/>
        <v>8691610.5399999991</v>
      </c>
      <c r="S63" s="22">
        <f t="shared" si="6"/>
        <v>0</v>
      </c>
      <c r="T63" s="22">
        <f t="shared" si="7"/>
        <v>-552048.02</v>
      </c>
      <c r="U63" s="22">
        <f t="shared" si="8"/>
        <v>-587623.02</v>
      </c>
      <c r="V63" s="22">
        <f t="shared" si="9"/>
        <v>35575</v>
      </c>
    </row>
    <row r="64" spans="1:22" x14ac:dyDescent="0.3">
      <c r="A64" s="18">
        <v>1007000</v>
      </c>
      <c r="B64" s="19" t="s">
        <v>81</v>
      </c>
      <c r="C64" s="22">
        <v>76215326</v>
      </c>
      <c r="D64" s="22">
        <v>14658628</v>
      </c>
      <c r="E64" s="22">
        <v>74329998</v>
      </c>
      <c r="F64" s="22">
        <v>1885328</v>
      </c>
      <c r="G64" s="22">
        <v>2736054.61</v>
      </c>
      <c r="H64" s="22">
        <v>1826248.84</v>
      </c>
      <c r="I64" s="22">
        <v>3463568.23</v>
      </c>
      <c r="J64" s="23">
        <v>77736018</v>
      </c>
      <c r="K64" s="23">
        <v>14658628</v>
      </c>
      <c r="L64" s="22">
        <v>75592690</v>
      </c>
      <c r="M64" s="24">
        <f>VLOOKUP(A64,Uchwały_wyd_covid_15zoa!$A$2:$C$1000,3,FALSE)</f>
        <v>0</v>
      </c>
      <c r="N64" s="22">
        <v>2143328</v>
      </c>
      <c r="O64" s="22">
        <v>87330276</v>
      </c>
      <c r="P64" s="22">
        <v>20059523.800000001</v>
      </c>
      <c r="Q64" s="34">
        <f t="shared" si="4"/>
        <v>0.22969999999999999</v>
      </c>
      <c r="R64" s="22">
        <f t="shared" si="5"/>
        <v>10169199.68</v>
      </c>
      <c r="S64" s="22">
        <f t="shared" si="6"/>
        <v>0</v>
      </c>
      <c r="T64" s="22">
        <f t="shared" si="7"/>
        <v>1520692</v>
      </c>
      <c r="U64" s="22">
        <f t="shared" si="8"/>
        <v>1262692</v>
      </c>
      <c r="V64" s="22">
        <f t="shared" si="9"/>
        <v>258000</v>
      </c>
    </row>
    <row r="65" spans="1:22" x14ac:dyDescent="0.3">
      <c r="A65" s="18">
        <v>1007012</v>
      </c>
      <c r="B65" s="19" t="s">
        <v>82</v>
      </c>
      <c r="C65" s="22">
        <v>27438453</v>
      </c>
      <c r="D65" s="22">
        <v>4836280</v>
      </c>
      <c r="E65" s="22">
        <v>26897258.870000001</v>
      </c>
      <c r="F65" s="22">
        <v>541194.13</v>
      </c>
      <c r="G65" s="22">
        <v>0</v>
      </c>
      <c r="H65" s="22">
        <v>0</v>
      </c>
      <c r="I65" s="22">
        <v>0</v>
      </c>
      <c r="J65" s="23">
        <v>27176082.030000001</v>
      </c>
      <c r="K65" s="23">
        <v>4835088</v>
      </c>
      <c r="L65" s="22">
        <v>27143554.550000001</v>
      </c>
      <c r="M65" s="24">
        <f>VLOOKUP(A65,Uchwały_wyd_covid_15zoa!$A$2:$C$1000,3,FALSE)</f>
        <v>0</v>
      </c>
      <c r="N65" s="22">
        <v>32527.48</v>
      </c>
      <c r="O65" s="22">
        <v>29072002.789999999</v>
      </c>
      <c r="P65" s="22">
        <v>5376082.1200000001</v>
      </c>
      <c r="Q65" s="34">
        <f t="shared" si="4"/>
        <v>0.18490000000000001</v>
      </c>
      <c r="R65" s="22">
        <f t="shared" si="5"/>
        <v>33719.480000000003</v>
      </c>
      <c r="S65" s="22">
        <f t="shared" si="6"/>
        <v>-1192</v>
      </c>
      <c r="T65" s="22">
        <f t="shared" si="7"/>
        <v>-262370.96999999997</v>
      </c>
      <c r="U65" s="22">
        <f t="shared" si="8"/>
        <v>246295.67999999999</v>
      </c>
      <c r="V65" s="22">
        <f t="shared" si="9"/>
        <v>-508666.65</v>
      </c>
    </row>
    <row r="66" spans="1:22" x14ac:dyDescent="0.3">
      <c r="A66" s="18">
        <v>1007023</v>
      </c>
      <c r="B66" s="19" t="s">
        <v>83</v>
      </c>
      <c r="C66" s="22">
        <v>46942643.619999997</v>
      </c>
      <c r="D66" s="22">
        <v>9415440</v>
      </c>
      <c r="E66" s="22">
        <v>45863744.619999997</v>
      </c>
      <c r="F66" s="22">
        <v>1078899</v>
      </c>
      <c r="G66" s="22">
        <v>17398.2</v>
      </c>
      <c r="H66" s="22">
        <v>69262.42</v>
      </c>
      <c r="I66" s="22">
        <v>5266000</v>
      </c>
      <c r="J66" s="23">
        <v>47301977.490000002</v>
      </c>
      <c r="K66" s="23">
        <v>9413202</v>
      </c>
      <c r="L66" s="22">
        <v>46301730.490000002</v>
      </c>
      <c r="M66" s="24">
        <f>VLOOKUP(A66,Uchwały_wyd_covid_15zoa!$A$2:$C$1000,3,FALSE)</f>
        <v>0</v>
      </c>
      <c r="N66" s="22">
        <v>1000247</v>
      </c>
      <c r="O66" s="22">
        <v>48670461.490000002</v>
      </c>
      <c r="P66" s="22">
        <v>4133000</v>
      </c>
      <c r="Q66" s="34">
        <f t="shared" si="4"/>
        <v>8.4900000000000003E-2</v>
      </c>
      <c r="R66" s="22">
        <f t="shared" si="5"/>
        <v>6355145.6200000001</v>
      </c>
      <c r="S66" s="22">
        <f t="shared" si="6"/>
        <v>-2238</v>
      </c>
      <c r="T66" s="22">
        <f t="shared" si="7"/>
        <v>359333.87</v>
      </c>
      <c r="U66" s="22">
        <f t="shared" si="8"/>
        <v>437985.87</v>
      </c>
      <c r="V66" s="22">
        <f t="shared" si="9"/>
        <v>-78652</v>
      </c>
    </row>
    <row r="67" spans="1:22" x14ac:dyDescent="0.3">
      <c r="A67" s="18">
        <v>1007032</v>
      </c>
      <c r="B67" s="19" t="s">
        <v>84</v>
      </c>
      <c r="C67" s="22">
        <v>23525415.16</v>
      </c>
      <c r="D67" s="22">
        <v>5660537</v>
      </c>
      <c r="E67" s="22">
        <v>22588999.170000002</v>
      </c>
      <c r="F67" s="22">
        <v>936415.99</v>
      </c>
      <c r="G67" s="22">
        <v>768836.79</v>
      </c>
      <c r="H67" s="22">
        <v>166157.34</v>
      </c>
      <c r="I67" s="22">
        <v>0</v>
      </c>
      <c r="J67" s="23">
        <v>23684622.129999999</v>
      </c>
      <c r="K67" s="23">
        <v>5660537</v>
      </c>
      <c r="L67" s="22">
        <v>22748206.140000001</v>
      </c>
      <c r="M67" s="24">
        <f>VLOOKUP(A67,Uchwały_wyd_covid_15zoa!$A$2:$C$1000,3,FALSE)</f>
        <v>0</v>
      </c>
      <c r="N67" s="22">
        <v>936415.99</v>
      </c>
      <c r="O67" s="22">
        <v>26462164.579999998</v>
      </c>
      <c r="P67" s="22">
        <v>3488607</v>
      </c>
      <c r="Q67" s="34">
        <f t="shared" si="4"/>
        <v>0.1318</v>
      </c>
      <c r="R67" s="22">
        <f t="shared" si="5"/>
        <v>1871410.12</v>
      </c>
      <c r="S67" s="22">
        <f t="shared" si="6"/>
        <v>0</v>
      </c>
      <c r="T67" s="22">
        <f t="shared" si="7"/>
        <v>159206.97</v>
      </c>
      <c r="U67" s="22">
        <f t="shared" si="8"/>
        <v>159206.97</v>
      </c>
      <c r="V67" s="22">
        <f t="shared" si="9"/>
        <v>0</v>
      </c>
    </row>
    <row r="68" spans="1:22" x14ac:dyDescent="0.3">
      <c r="A68" s="18">
        <v>1007043</v>
      </c>
      <c r="B68" s="19" t="s">
        <v>85</v>
      </c>
      <c r="C68" s="22">
        <v>150192250.40000001</v>
      </c>
      <c r="D68" s="22">
        <v>51987614</v>
      </c>
      <c r="E68" s="22">
        <v>153240630.69999999</v>
      </c>
      <c r="F68" s="22">
        <v>-3048380.3</v>
      </c>
      <c r="G68" s="22">
        <v>0</v>
      </c>
      <c r="H68" s="22">
        <v>0</v>
      </c>
      <c r="I68" s="22">
        <v>9218806.6400000006</v>
      </c>
      <c r="J68" s="23">
        <v>149981856.84999999</v>
      </c>
      <c r="K68" s="23">
        <v>51977377</v>
      </c>
      <c r="L68" s="22">
        <v>153195237.15000001</v>
      </c>
      <c r="M68" s="24">
        <f>VLOOKUP(A68,Uchwały_wyd_covid_15zoa!$A$2:$C$1000,3,FALSE)</f>
        <v>0</v>
      </c>
      <c r="N68" s="22">
        <v>-3213380.3</v>
      </c>
      <c r="O68" s="22">
        <v>168264245.15000001</v>
      </c>
      <c r="P68" s="22">
        <v>37163332.200000003</v>
      </c>
      <c r="Q68" s="34">
        <f t="shared" si="4"/>
        <v>0.22090000000000001</v>
      </c>
      <c r="R68" s="22">
        <f t="shared" si="5"/>
        <v>6015663.3399999999</v>
      </c>
      <c r="S68" s="22">
        <f t="shared" si="6"/>
        <v>-10237</v>
      </c>
      <c r="T68" s="22">
        <f t="shared" si="7"/>
        <v>-210393.55</v>
      </c>
      <c r="U68" s="22">
        <f t="shared" si="8"/>
        <v>-45393.55</v>
      </c>
      <c r="V68" s="22">
        <f t="shared" si="9"/>
        <v>-165000</v>
      </c>
    </row>
    <row r="69" spans="1:22" x14ac:dyDescent="0.3">
      <c r="A69" s="18">
        <v>1007052</v>
      </c>
      <c r="B69" s="19" t="s">
        <v>86</v>
      </c>
      <c r="C69" s="22">
        <v>24501148.68</v>
      </c>
      <c r="D69" s="22">
        <v>4720864</v>
      </c>
      <c r="E69" s="22">
        <v>19716408.899999999</v>
      </c>
      <c r="F69" s="22">
        <v>4784739.78</v>
      </c>
      <c r="G69" s="22">
        <v>740989.38</v>
      </c>
      <c r="H69" s="22">
        <v>58933.42</v>
      </c>
      <c r="I69" s="22">
        <v>1177400</v>
      </c>
      <c r="J69" s="23">
        <v>24496575.370000001</v>
      </c>
      <c r="K69" s="23">
        <v>4720140</v>
      </c>
      <c r="L69" s="22">
        <v>19720286.59</v>
      </c>
      <c r="M69" s="24">
        <f>VLOOKUP(A69,Uchwały_wyd_covid_15zoa!$A$2:$C$1000,3,FALSE)</f>
        <v>0</v>
      </c>
      <c r="N69" s="22">
        <v>4776288.78</v>
      </c>
      <c r="O69" s="22">
        <v>33738851.009999998</v>
      </c>
      <c r="P69" s="22">
        <v>1306700</v>
      </c>
      <c r="Q69" s="34">
        <f t="shared" si="4"/>
        <v>3.8699999999999998E-2</v>
      </c>
      <c r="R69" s="22">
        <f t="shared" si="5"/>
        <v>6754335.5800000001</v>
      </c>
      <c r="S69" s="22">
        <f t="shared" si="6"/>
        <v>-724</v>
      </c>
      <c r="T69" s="22">
        <f t="shared" si="7"/>
        <v>-4573.3100000000004</v>
      </c>
      <c r="U69" s="22">
        <f t="shared" si="8"/>
        <v>3877.69</v>
      </c>
      <c r="V69" s="22">
        <f t="shared" si="9"/>
        <v>-8451</v>
      </c>
    </row>
    <row r="70" spans="1:22" x14ac:dyDescent="0.3">
      <c r="A70" s="18">
        <v>1007062</v>
      </c>
      <c r="B70" s="19" t="s">
        <v>87</v>
      </c>
      <c r="C70" s="22">
        <v>15138686.27</v>
      </c>
      <c r="D70" s="22">
        <v>2877456</v>
      </c>
      <c r="E70" s="22">
        <v>15118043.23</v>
      </c>
      <c r="F70" s="22">
        <v>20643.04</v>
      </c>
      <c r="G70" s="22">
        <v>1418139.8</v>
      </c>
      <c r="H70" s="22">
        <v>0</v>
      </c>
      <c r="I70" s="22">
        <v>1076392.1299999999</v>
      </c>
      <c r="J70" s="23">
        <v>14908441.390000001</v>
      </c>
      <c r="K70" s="23">
        <v>2876911</v>
      </c>
      <c r="L70" s="22">
        <v>14887798.35</v>
      </c>
      <c r="M70" s="24">
        <f>VLOOKUP(A70,Uchwały_wyd_covid_15zoa!$A$2:$C$1000,3,FALSE)</f>
        <v>0</v>
      </c>
      <c r="N70" s="22">
        <v>20643.04</v>
      </c>
      <c r="O70" s="22">
        <v>14999856.279999999</v>
      </c>
      <c r="P70" s="22">
        <v>944834.29</v>
      </c>
      <c r="Q70" s="34">
        <f t="shared" si="4"/>
        <v>6.3E-2</v>
      </c>
      <c r="R70" s="22">
        <f t="shared" si="5"/>
        <v>2515719.9700000002</v>
      </c>
      <c r="S70" s="22">
        <f t="shared" si="6"/>
        <v>-545</v>
      </c>
      <c r="T70" s="22">
        <f t="shared" si="7"/>
        <v>-230244.88</v>
      </c>
      <c r="U70" s="22">
        <f t="shared" si="8"/>
        <v>-230244.88</v>
      </c>
      <c r="V70" s="22">
        <f t="shared" si="9"/>
        <v>0</v>
      </c>
    </row>
    <row r="71" spans="1:22" x14ac:dyDescent="0.3">
      <c r="A71" s="18">
        <v>1007072</v>
      </c>
      <c r="B71" s="19" t="s">
        <v>88</v>
      </c>
      <c r="C71" s="22">
        <v>39317525.039999999</v>
      </c>
      <c r="D71" s="22">
        <v>11228874</v>
      </c>
      <c r="E71" s="22">
        <v>36867673.880000003</v>
      </c>
      <c r="F71" s="22">
        <v>2449851.16</v>
      </c>
      <c r="G71" s="22">
        <v>0</v>
      </c>
      <c r="H71" s="22">
        <v>0</v>
      </c>
      <c r="I71" s="22">
        <v>0</v>
      </c>
      <c r="J71" s="23">
        <v>39225543.32</v>
      </c>
      <c r="K71" s="23">
        <v>11227342</v>
      </c>
      <c r="L71" s="22">
        <v>36264049.159999996</v>
      </c>
      <c r="M71" s="24">
        <f>VLOOKUP(A71,Uchwały_wyd_covid_15zoa!$A$2:$C$1000,3,FALSE)</f>
        <v>0</v>
      </c>
      <c r="N71" s="22">
        <v>2961494.16</v>
      </c>
      <c r="O71" s="22">
        <v>40293920.280000001</v>
      </c>
      <c r="P71" s="22">
        <v>9839048.5</v>
      </c>
      <c r="Q71" s="34">
        <f t="shared" si="4"/>
        <v>0.2442</v>
      </c>
      <c r="R71" s="22">
        <f t="shared" si="5"/>
        <v>2963026.16</v>
      </c>
      <c r="S71" s="22">
        <f t="shared" si="6"/>
        <v>-1532</v>
      </c>
      <c r="T71" s="22">
        <f t="shared" si="7"/>
        <v>-91981.72</v>
      </c>
      <c r="U71" s="22">
        <f t="shared" si="8"/>
        <v>-603624.72</v>
      </c>
      <c r="V71" s="22">
        <f t="shared" si="9"/>
        <v>511643</v>
      </c>
    </row>
    <row r="72" spans="1:22" x14ac:dyDescent="0.3">
      <c r="A72" s="18">
        <v>1007082</v>
      </c>
      <c r="B72" s="19" t="s">
        <v>89</v>
      </c>
      <c r="C72" s="22">
        <v>27391182.050000001</v>
      </c>
      <c r="D72" s="22">
        <v>4579480</v>
      </c>
      <c r="E72" s="22">
        <v>26545739.84</v>
      </c>
      <c r="F72" s="22">
        <v>845442.21</v>
      </c>
      <c r="G72" s="22">
        <v>1330864.17</v>
      </c>
      <c r="H72" s="22">
        <v>0</v>
      </c>
      <c r="I72" s="22">
        <v>1472599.4</v>
      </c>
      <c r="J72" s="23">
        <v>27653861.350000001</v>
      </c>
      <c r="K72" s="23">
        <v>4579480</v>
      </c>
      <c r="L72" s="22">
        <v>26829992.289999999</v>
      </c>
      <c r="M72" s="24">
        <f>VLOOKUP(A72,Uchwały_wyd_covid_15zoa!$A$2:$C$1000,3,FALSE)</f>
        <v>0</v>
      </c>
      <c r="N72" s="22">
        <v>823869.06</v>
      </c>
      <c r="O72" s="22">
        <v>36317317.530000001</v>
      </c>
      <c r="P72" s="22">
        <v>880300</v>
      </c>
      <c r="Q72" s="34">
        <f t="shared" si="4"/>
        <v>2.4199999999999999E-2</v>
      </c>
      <c r="R72" s="22">
        <f t="shared" si="5"/>
        <v>3627332.63</v>
      </c>
      <c r="S72" s="22">
        <f t="shared" si="6"/>
        <v>0</v>
      </c>
      <c r="T72" s="22">
        <f t="shared" si="7"/>
        <v>262679.3</v>
      </c>
      <c r="U72" s="22">
        <f t="shared" si="8"/>
        <v>284252.45</v>
      </c>
      <c r="V72" s="22">
        <f t="shared" si="9"/>
        <v>-21573.15</v>
      </c>
    </row>
    <row r="73" spans="1:22" x14ac:dyDescent="0.3">
      <c r="A73" s="18">
        <v>1008000</v>
      </c>
      <c r="B73" s="19" t="s">
        <v>90</v>
      </c>
      <c r="C73" s="22">
        <v>108483950.78</v>
      </c>
      <c r="D73" s="22">
        <v>38306429</v>
      </c>
      <c r="E73" s="22">
        <v>105810127.5</v>
      </c>
      <c r="F73" s="22">
        <v>2673823.2799999998</v>
      </c>
      <c r="G73" s="22">
        <v>2753798.76</v>
      </c>
      <c r="H73" s="22">
        <v>1090067.6100000001</v>
      </c>
      <c r="I73" s="22">
        <v>10976100</v>
      </c>
      <c r="J73" s="23">
        <v>111698878.36</v>
      </c>
      <c r="K73" s="23">
        <v>38293805</v>
      </c>
      <c r="L73" s="22">
        <v>109681502.08</v>
      </c>
      <c r="M73" s="24">
        <f>VLOOKUP(A73,Uchwały_wyd_covid_15zoa!$A$2:$C$1000,3,FALSE)</f>
        <v>0</v>
      </c>
      <c r="N73" s="22">
        <v>2017376.28</v>
      </c>
      <c r="O73" s="22">
        <v>115079561.36</v>
      </c>
      <c r="P73" s="22">
        <v>9757633</v>
      </c>
      <c r="Q73" s="34">
        <f t="shared" si="4"/>
        <v>8.48E-2</v>
      </c>
      <c r="R73" s="22">
        <f t="shared" si="5"/>
        <v>16849966.649999999</v>
      </c>
      <c r="S73" s="22">
        <f t="shared" si="6"/>
        <v>-12624</v>
      </c>
      <c r="T73" s="22">
        <f t="shared" si="7"/>
        <v>3214927.58</v>
      </c>
      <c r="U73" s="22">
        <f t="shared" si="8"/>
        <v>3871374.58</v>
      </c>
      <c r="V73" s="22">
        <f t="shared" si="9"/>
        <v>-656447</v>
      </c>
    </row>
    <row r="74" spans="1:22" x14ac:dyDescent="0.3">
      <c r="A74" s="18">
        <v>1008011</v>
      </c>
      <c r="B74" s="19" t="s">
        <v>91</v>
      </c>
      <c r="C74" s="22">
        <v>86349111.510000005</v>
      </c>
      <c r="D74" s="22">
        <v>40084149.509999998</v>
      </c>
      <c r="E74" s="22">
        <v>86237206.510000005</v>
      </c>
      <c r="F74" s="22">
        <v>111905</v>
      </c>
      <c r="G74" s="22">
        <v>0</v>
      </c>
      <c r="H74" s="22">
        <v>0</v>
      </c>
      <c r="I74" s="22">
        <v>8184390.6100000003</v>
      </c>
      <c r="J74" s="23">
        <v>87685102.640000001</v>
      </c>
      <c r="K74" s="23">
        <v>40077013.509999998</v>
      </c>
      <c r="L74" s="22">
        <v>87394597.640000001</v>
      </c>
      <c r="M74" s="24">
        <f>VLOOKUP(A74,Uchwały_wyd_covid_15zoa!$A$2:$C$1000,3,FALSE)</f>
        <v>0</v>
      </c>
      <c r="N74" s="22">
        <v>290505</v>
      </c>
      <c r="O74" s="22">
        <v>92129202.640000001</v>
      </c>
      <c r="P74" s="22">
        <v>20170316</v>
      </c>
      <c r="Q74" s="34">
        <f t="shared" ref="Q74:Q137" si="10">+IF(O74&lt;&gt;0,ROUND(P74/O74,4),0)</f>
        <v>0.21890000000000001</v>
      </c>
      <c r="R74" s="22">
        <f t="shared" ref="R74:R137" si="11">ROUND(IF(S74&lt;0,N74+M74+G74+H74+I74-S74,N74+M74+G74+H74+I74),2)</f>
        <v>8482031.6099999994</v>
      </c>
      <c r="S74" s="22">
        <f t="shared" ref="S74:S137" si="12">ROUND(K74-D74,2)</f>
        <v>-7136</v>
      </c>
      <c r="T74" s="22">
        <f t="shared" ref="T74:T137" si="13">ROUND(J74-C74,2)</f>
        <v>1335991.1299999999</v>
      </c>
      <c r="U74" s="22">
        <f t="shared" ref="U74:U137" si="14">ROUND(L74-E74,2)</f>
        <v>1157391.1299999999</v>
      </c>
      <c r="V74" s="22">
        <f t="shared" ref="V74:V137" si="15">ROUND(N74-F74,2)</f>
        <v>178600</v>
      </c>
    </row>
    <row r="75" spans="1:22" x14ac:dyDescent="0.3">
      <c r="A75" s="18">
        <v>1008021</v>
      </c>
      <c r="B75" s="19" t="s">
        <v>92</v>
      </c>
      <c r="C75" s="22">
        <v>277948291.22000003</v>
      </c>
      <c r="D75" s="22">
        <v>117381859</v>
      </c>
      <c r="E75" s="22">
        <v>273885899.44999999</v>
      </c>
      <c r="F75" s="22">
        <v>4062391.77</v>
      </c>
      <c r="G75" s="22">
        <v>0</v>
      </c>
      <c r="H75" s="22">
        <v>1335638.1299999999</v>
      </c>
      <c r="I75" s="22">
        <v>27778852.359999999</v>
      </c>
      <c r="J75" s="23">
        <v>282264860.31</v>
      </c>
      <c r="K75" s="23">
        <v>117357673</v>
      </c>
      <c r="L75" s="22">
        <v>278648728.95999998</v>
      </c>
      <c r="M75" s="24">
        <f>VLOOKUP(A75,Uchwały_wyd_covid_15zoa!$A$2:$C$1000,3,FALSE)</f>
        <v>0</v>
      </c>
      <c r="N75" s="22">
        <v>3616131.35</v>
      </c>
      <c r="O75" s="22">
        <v>343971852.91000003</v>
      </c>
      <c r="P75" s="22">
        <v>38570000</v>
      </c>
      <c r="Q75" s="34">
        <f t="shared" si="10"/>
        <v>0.11210000000000001</v>
      </c>
      <c r="R75" s="22">
        <f t="shared" si="11"/>
        <v>32754807.84</v>
      </c>
      <c r="S75" s="22">
        <f t="shared" si="12"/>
        <v>-24186</v>
      </c>
      <c r="T75" s="22">
        <f t="shared" si="13"/>
        <v>4316569.09</v>
      </c>
      <c r="U75" s="22">
        <f t="shared" si="14"/>
        <v>4762829.51</v>
      </c>
      <c r="V75" s="22">
        <f t="shared" si="15"/>
        <v>-446260.42</v>
      </c>
    </row>
    <row r="76" spans="1:22" x14ac:dyDescent="0.3">
      <c r="A76" s="18">
        <v>1008032</v>
      </c>
      <c r="B76" s="19" t="s">
        <v>93</v>
      </c>
      <c r="C76" s="22">
        <v>22303173</v>
      </c>
      <c r="D76" s="22">
        <v>6797261</v>
      </c>
      <c r="E76" s="22">
        <v>20523555.609999999</v>
      </c>
      <c r="F76" s="22">
        <v>1779617.39</v>
      </c>
      <c r="G76" s="22">
        <v>0</v>
      </c>
      <c r="H76" s="22">
        <v>12164.48</v>
      </c>
      <c r="I76" s="22">
        <v>587209.14</v>
      </c>
      <c r="J76" s="23">
        <v>22497466.57</v>
      </c>
      <c r="K76" s="23">
        <v>6797229</v>
      </c>
      <c r="L76" s="22">
        <v>20617328.18</v>
      </c>
      <c r="M76" s="24">
        <f>VLOOKUP(A76,Uchwały_wyd_covid_15zoa!$A$2:$C$1000,3,FALSE)</f>
        <v>0</v>
      </c>
      <c r="N76" s="22">
        <v>1880138.39</v>
      </c>
      <c r="O76" s="22">
        <v>25405262.57</v>
      </c>
      <c r="P76" s="22">
        <v>3917100</v>
      </c>
      <c r="Q76" s="34">
        <f t="shared" si="10"/>
        <v>0.1542</v>
      </c>
      <c r="R76" s="22">
        <f t="shared" si="11"/>
        <v>2479544.0099999998</v>
      </c>
      <c r="S76" s="22">
        <f t="shared" si="12"/>
        <v>-32</v>
      </c>
      <c r="T76" s="22">
        <f t="shared" si="13"/>
        <v>194293.57</v>
      </c>
      <c r="U76" s="22">
        <f t="shared" si="14"/>
        <v>93772.57</v>
      </c>
      <c r="V76" s="22">
        <f t="shared" si="15"/>
        <v>100521</v>
      </c>
    </row>
    <row r="77" spans="1:22" x14ac:dyDescent="0.3">
      <c r="A77" s="18">
        <v>1008042</v>
      </c>
      <c r="B77" s="19" t="s">
        <v>94</v>
      </c>
      <c r="C77" s="22">
        <v>35863017.729999997</v>
      </c>
      <c r="D77" s="22">
        <v>13990110</v>
      </c>
      <c r="E77" s="22">
        <v>35317611.090000004</v>
      </c>
      <c r="F77" s="22">
        <v>545406.64</v>
      </c>
      <c r="G77" s="22">
        <v>616330.28</v>
      </c>
      <c r="H77" s="22">
        <v>19131.189999999999</v>
      </c>
      <c r="I77" s="22">
        <v>5179855.67</v>
      </c>
      <c r="J77" s="23">
        <v>36359452.759999998</v>
      </c>
      <c r="K77" s="23">
        <v>13987229</v>
      </c>
      <c r="L77" s="22">
        <v>35693020.119999997</v>
      </c>
      <c r="M77" s="24">
        <f>VLOOKUP(A77,Uchwały_wyd_covid_15zoa!$A$2:$C$1000,3,FALSE)</f>
        <v>0</v>
      </c>
      <c r="N77" s="22">
        <v>666432.64</v>
      </c>
      <c r="O77" s="22">
        <v>44667299.030000001</v>
      </c>
      <c r="P77" s="22">
        <v>12300000</v>
      </c>
      <c r="Q77" s="34">
        <f t="shared" si="10"/>
        <v>0.27539999999999998</v>
      </c>
      <c r="R77" s="22">
        <f t="shared" si="11"/>
        <v>6484630.7800000003</v>
      </c>
      <c r="S77" s="22">
        <f t="shared" si="12"/>
        <v>-2881</v>
      </c>
      <c r="T77" s="22">
        <f t="shared" si="13"/>
        <v>496435.03</v>
      </c>
      <c r="U77" s="22">
        <f t="shared" si="14"/>
        <v>375409.03</v>
      </c>
      <c r="V77" s="22">
        <f t="shared" si="15"/>
        <v>121026</v>
      </c>
    </row>
    <row r="78" spans="1:22" x14ac:dyDescent="0.3">
      <c r="A78" s="18">
        <v>1008052</v>
      </c>
      <c r="B78" s="19" t="s">
        <v>95</v>
      </c>
      <c r="C78" s="22">
        <v>46165330.850000001</v>
      </c>
      <c r="D78" s="22">
        <v>21309494</v>
      </c>
      <c r="E78" s="22">
        <v>42050378.299999997</v>
      </c>
      <c r="F78" s="22">
        <v>4114952.55</v>
      </c>
      <c r="G78" s="22">
        <v>0</v>
      </c>
      <c r="H78" s="22">
        <v>0</v>
      </c>
      <c r="I78" s="22">
        <v>4845907.54</v>
      </c>
      <c r="J78" s="23">
        <v>47010343.329999998</v>
      </c>
      <c r="K78" s="23">
        <v>21305439</v>
      </c>
      <c r="L78" s="22">
        <v>43201984.689999998</v>
      </c>
      <c r="M78" s="24">
        <f>VLOOKUP(A78,Uchwały_wyd_covid_15zoa!$A$2:$C$1000,3,FALSE)</f>
        <v>0</v>
      </c>
      <c r="N78" s="22">
        <v>3808358.64</v>
      </c>
      <c r="O78" s="22">
        <v>60464114.859999999</v>
      </c>
      <c r="P78" s="22">
        <v>4688916.78</v>
      </c>
      <c r="Q78" s="34">
        <f t="shared" si="10"/>
        <v>7.7499999999999999E-2</v>
      </c>
      <c r="R78" s="22">
        <f t="shared" si="11"/>
        <v>8658321.1799999997</v>
      </c>
      <c r="S78" s="22">
        <f t="shared" si="12"/>
        <v>-4055</v>
      </c>
      <c r="T78" s="22">
        <f t="shared" si="13"/>
        <v>845012.47999999998</v>
      </c>
      <c r="U78" s="22">
        <f t="shared" si="14"/>
        <v>1151606.3899999999</v>
      </c>
      <c r="V78" s="22">
        <f t="shared" si="15"/>
        <v>-306593.90999999997</v>
      </c>
    </row>
    <row r="79" spans="1:22" x14ac:dyDescent="0.3">
      <c r="A79" s="18">
        <v>1008062</v>
      </c>
      <c r="B79" s="19" t="s">
        <v>96</v>
      </c>
      <c r="C79" s="22">
        <v>41429724</v>
      </c>
      <c r="D79" s="22">
        <v>15024763</v>
      </c>
      <c r="E79" s="22">
        <v>39063535.460000001</v>
      </c>
      <c r="F79" s="22">
        <v>2366188.54</v>
      </c>
      <c r="G79" s="22">
        <v>0</v>
      </c>
      <c r="H79" s="22">
        <v>0</v>
      </c>
      <c r="I79" s="22">
        <v>1504623.25</v>
      </c>
      <c r="J79" s="23">
        <v>42487711.82</v>
      </c>
      <c r="K79" s="23">
        <v>15021763</v>
      </c>
      <c r="L79" s="22">
        <v>40352678.350000001</v>
      </c>
      <c r="M79" s="24">
        <f>VLOOKUP(A79,Uchwały_wyd_covid_15zoa!$A$2:$C$1000,3,FALSE)</f>
        <v>0</v>
      </c>
      <c r="N79" s="22">
        <v>2135033.4700000002</v>
      </c>
      <c r="O79" s="22">
        <v>42851866.890000001</v>
      </c>
      <c r="P79" s="22">
        <v>1621665</v>
      </c>
      <c r="Q79" s="34">
        <f t="shared" si="10"/>
        <v>3.78E-2</v>
      </c>
      <c r="R79" s="22">
        <f t="shared" si="11"/>
        <v>3642656.72</v>
      </c>
      <c r="S79" s="22">
        <f t="shared" si="12"/>
        <v>-3000</v>
      </c>
      <c r="T79" s="22">
        <f t="shared" si="13"/>
        <v>1057987.82</v>
      </c>
      <c r="U79" s="22">
        <f t="shared" si="14"/>
        <v>1289142.8899999999</v>
      </c>
      <c r="V79" s="22">
        <f t="shared" si="15"/>
        <v>-231155.07</v>
      </c>
    </row>
    <row r="80" spans="1:22" x14ac:dyDescent="0.3">
      <c r="A80" s="18">
        <v>1008072</v>
      </c>
      <c r="B80" s="19" t="s">
        <v>92</v>
      </c>
      <c r="C80" s="22">
        <v>50175295</v>
      </c>
      <c r="D80" s="22">
        <v>24180265</v>
      </c>
      <c r="E80" s="22">
        <v>45289857.340000004</v>
      </c>
      <c r="F80" s="22">
        <v>4885437.66</v>
      </c>
      <c r="G80" s="22">
        <v>0</v>
      </c>
      <c r="H80" s="22">
        <v>0</v>
      </c>
      <c r="I80" s="22">
        <v>3179769.62</v>
      </c>
      <c r="J80" s="23">
        <v>51159449.170000002</v>
      </c>
      <c r="K80" s="23">
        <v>24394057</v>
      </c>
      <c r="L80" s="22">
        <v>46577011.509999998</v>
      </c>
      <c r="M80" s="24">
        <f>VLOOKUP(A80,Uchwały_wyd_covid_15zoa!$A$2:$C$1000,3,FALSE)</f>
        <v>0</v>
      </c>
      <c r="N80" s="22">
        <v>4582437.66</v>
      </c>
      <c r="O80" s="22">
        <v>51502474.170000002</v>
      </c>
      <c r="P80" s="22">
        <v>5467162.0999999996</v>
      </c>
      <c r="Q80" s="34">
        <f t="shared" si="10"/>
        <v>0.1062</v>
      </c>
      <c r="R80" s="22">
        <f t="shared" si="11"/>
        <v>7762207.2800000003</v>
      </c>
      <c r="S80" s="22">
        <f t="shared" si="12"/>
        <v>213792</v>
      </c>
      <c r="T80" s="22">
        <f t="shared" si="13"/>
        <v>984154.17</v>
      </c>
      <c r="U80" s="22">
        <f t="shared" si="14"/>
        <v>1287154.17</v>
      </c>
      <c r="V80" s="22">
        <f t="shared" si="15"/>
        <v>-303000</v>
      </c>
    </row>
    <row r="81" spans="1:22" x14ac:dyDescent="0.3">
      <c r="A81" s="18">
        <v>1009000</v>
      </c>
      <c r="B81" s="19" t="s">
        <v>97</v>
      </c>
      <c r="C81" s="22">
        <v>41919657.770000003</v>
      </c>
      <c r="D81" s="22">
        <v>11625375</v>
      </c>
      <c r="E81" s="22">
        <v>40650014.18</v>
      </c>
      <c r="F81" s="22">
        <v>1269643.5900000001</v>
      </c>
      <c r="G81" s="22">
        <v>6100182.4900000002</v>
      </c>
      <c r="H81" s="22">
        <v>6699.67</v>
      </c>
      <c r="I81" s="22">
        <v>1158927.1599999999</v>
      </c>
      <c r="J81" s="23">
        <v>43880667.060000002</v>
      </c>
      <c r="K81" s="23">
        <v>11621476</v>
      </c>
      <c r="L81" s="22">
        <v>42861023.469999999</v>
      </c>
      <c r="M81" s="24">
        <f>VLOOKUP(A81,Uchwały_wyd_covid_15zoa!$A$2:$C$1000,3,FALSE)</f>
        <v>0</v>
      </c>
      <c r="N81" s="22">
        <v>1019643.59</v>
      </c>
      <c r="O81" s="22">
        <v>45852667.060000002</v>
      </c>
      <c r="P81" s="22">
        <v>8321608.8200000003</v>
      </c>
      <c r="Q81" s="34">
        <f t="shared" si="10"/>
        <v>0.18149999999999999</v>
      </c>
      <c r="R81" s="22">
        <f t="shared" si="11"/>
        <v>8289351.9100000001</v>
      </c>
      <c r="S81" s="22">
        <f t="shared" si="12"/>
        <v>-3899</v>
      </c>
      <c r="T81" s="22">
        <f t="shared" si="13"/>
        <v>1961009.29</v>
      </c>
      <c r="U81" s="22">
        <f t="shared" si="14"/>
        <v>2211009.29</v>
      </c>
      <c r="V81" s="22">
        <f t="shared" si="15"/>
        <v>-250000</v>
      </c>
    </row>
    <row r="82" spans="1:22" x14ac:dyDescent="0.3">
      <c r="A82" s="18">
        <v>1009013</v>
      </c>
      <c r="B82" s="19" t="s">
        <v>98</v>
      </c>
      <c r="C82" s="22">
        <v>61561504.759999998</v>
      </c>
      <c r="D82" s="22">
        <v>29349919</v>
      </c>
      <c r="E82" s="22">
        <v>60087323.990000002</v>
      </c>
      <c r="F82" s="22">
        <v>1474180.77</v>
      </c>
      <c r="G82" s="22">
        <v>0</v>
      </c>
      <c r="H82" s="22">
        <v>0</v>
      </c>
      <c r="I82" s="22">
        <v>1346351.47</v>
      </c>
      <c r="J82" s="23">
        <v>61138582.82</v>
      </c>
      <c r="K82" s="23">
        <v>29345230</v>
      </c>
      <c r="L82" s="22">
        <v>59668333.579999998</v>
      </c>
      <c r="M82" s="24">
        <f>VLOOKUP(A82,Uchwały_wyd_covid_15zoa!$A$2:$C$1000,3,FALSE)</f>
        <v>0</v>
      </c>
      <c r="N82" s="22">
        <v>1470249.24</v>
      </c>
      <c r="O82" s="22">
        <v>61882366.939999998</v>
      </c>
      <c r="P82" s="22">
        <v>16546492.27</v>
      </c>
      <c r="Q82" s="34">
        <f t="shared" si="10"/>
        <v>0.26740000000000003</v>
      </c>
      <c r="R82" s="22">
        <f t="shared" si="11"/>
        <v>2821289.71</v>
      </c>
      <c r="S82" s="22">
        <f t="shared" si="12"/>
        <v>-4689</v>
      </c>
      <c r="T82" s="22">
        <f t="shared" si="13"/>
        <v>-422921.94</v>
      </c>
      <c r="U82" s="22">
        <f t="shared" si="14"/>
        <v>-418990.41</v>
      </c>
      <c r="V82" s="22">
        <f t="shared" si="15"/>
        <v>-3931.53</v>
      </c>
    </row>
    <row r="83" spans="1:22" x14ac:dyDescent="0.3">
      <c r="A83" s="18">
        <v>1009022</v>
      </c>
      <c r="B83" s="19" t="s">
        <v>99</v>
      </c>
      <c r="C83" s="22">
        <v>19565145.030000001</v>
      </c>
      <c r="D83" s="22">
        <v>5879818</v>
      </c>
      <c r="E83" s="22">
        <v>18731399.390000001</v>
      </c>
      <c r="F83" s="22">
        <v>833745.64</v>
      </c>
      <c r="G83" s="22">
        <v>229420.51</v>
      </c>
      <c r="H83" s="22">
        <v>0</v>
      </c>
      <c r="I83" s="22">
        <v>933540.17</v>
      </c>
      <c r="J83" s="23">
        <v>19592084.43</v>
      </c>
      <c r="K83" s="23">
        <v>5878856</v>
      </c>
      <c r="L83" s="22">
        <v>19617020.469999999</v>
      </c>
      <c r="M83" s="24">
        <f>VLOOKUP(A83,Uchwały_wyd_covid_15zoa!$A$2:$C$1000,3,FALSE)</f>
        <v>0</v>
      </c>
      <c r="N83" s="22">
        <v>-24936.04</v>
      </c>
      <c r="O83" s="22">
        <v>20417005.43</v>
      </c>
      <c r="P83" s="22">
        <v>6233452.3399999999</v>
      </c>
      <c r="Q83" s="34">
        <f t="shared" si="10"/>
        <v>0.30530000000000002</v>
      </c>
      <c r="R83" s="22">
        <f t="shared" si="11"/>
        <v>1138986.6399999999</v>
      </c>
      <c r="S83" s="22">
        <f t="shared" si="12"/>
        <v>-962</v>
      </c>
      <c r="T83" s="22">
        <f t="shared" si="13"/>
        <v>26939.4</v>
      </c>
      <c r="U83" s="22">
        <f t="shared" si="14"/>
        <v>885621.08</v>
      </c>
      <c r="V83" s="22">
        <f t="shared" si="15"/>
        <v>-858681.68</v>
      </c>
    </row>
    <row r="84" spans="1:22" x14ac:dyDescent="0.3">
      <c r="A84" s="18">
        <v>1009032</v>
      </c>
      <c r="B84" s="19" t="s">
        <v>100</v>
      </c>
      <c r="C84" s="22">
        <v>22161383.719999999</v>
      </c>
      <c r="D84" s="22">
        <v>5342077</v>
      </c>
      <c r="E84" s="22">
        <v>19692884.600000001</v>
      </c>
      <c r="F84" s="22">
        <v>2468499.12</v>
      </c>
      <c r="G84" s="22">
        <v>0</v>
      </c>
      <c r="H84" s="22">
        <v>0</v>
      </c>
      <c r="I84" s="22">
        <v>204763.55</v>
      </c>
      <c r="J84" s="23">
        <v>21690725.43</v>
      </c>
      <c r="K84" s="23">
        <v>5342077</v>
      </c>
      <c r="L84" s="22">
        <v>19831831.370000001</v>
      </c>
      <c r="M84" s="24">
        <f>VLOOKUP(A84,Uchwały_wyd_covid_15zoa!$A$2:$C$1000,3,FALSE)</f>
        <v>0</v>
      </c>
      <c r="N84" s="22">
        <v>1858894.06</v>
      </c>
      <c r="O84" s="22">
        <v>22133530.489999998</v>
      </c>
      <c r="P84" s="22">
        <v>2713703.2</v>
      </c>
      <c r="Q84" s="34">
        <f t="shared" si="10"/>
        <v>0.1226</v>
      </c>
      <c r="R84" s="22">
        <f t="shared" si="11"/>
        <v>2063657.61</v>
      </c>
      <c r="S84" s="22">
        <f t="shared" si="12"/>
        <v>0</v>
      </c>
      <c r="T84" s="22">
        <f t="shared" si="13"/>
        <v>-470658.29</v>
      </c>
      <c r="U84" s="22">
        <f t="shared" si="14"/>
        <v>138946.76999999999</v>
      </c>
      <c r="V84" s="22">
        <f t="shared" si="15"/>
        <v>-609605.06000000006</v>
      </c>
    </row>
    <row r="85" spans="1:22" x14ac:dyDescent="0.3">
      <c r="A85" s="18">
        <v>1009043</v>
      </c>
      <c r="B85" s="19" t="s">
        <v>101</v>
      </c>
      <c r="C85" s="22">
        <v>52454257.700000003</v>
      </c>
      <c r="D85" s="22">
        <v>17395429</v>
      </c>
      <c r="E85" s="22">
        <v>50892905.299999997</v>
      </c>
      <c r="F85" s="22">
        <v>1561352.4</v>
      </c>
      <c r="G85" s="22">
        <v>0</v>
      </c>
      <c r="H85" s="22">
        <v>0</v>
      </c>
      <c r="I85" s="22">
        <v>4037990.71</v>
      </c>
      <c r="J85" s="23">
        <v>52864654.049999997</v>
      </c>
      <c r="K85" s="23">
        <v>17392054</v>
      </c>
      <c r="L85" s="22">
        <v>52545601.909999996</v>
      </c>
      <c r="M85" s="24">
        <f>VLOOKUP(A85,Uchwały_wyd_covid_15zoa!$A$2:$C$1000,3,FALSE)</f>
        <v>0</v>
      </c>
      <c r="N85" s="22">
        <v>319052.14</v>
      </c>
      <c r="O85" s="22">
        <v>65827447.200000003</v>
      </c>
      <c r="P85" s="22">
        <v>9619499.9900000002</v>
      </c>
      <c r="Q85" s="34">
        <f t="shared" si="10"/>
        <v>0.14610000000000001</v>
      </c>
      <c r="R85" s="22">
        <f t="shared" si="11"/>
        <v>4360417.8499999996</v>
      </c>
      <c r="S85" s="22">
        <f t="shared" si="12"/>
        <v>-3375</v>
      </c>
      <c r="T85" s="22">
        <f t="shared" si="13"/>
        <v>410396.35</v>
      </c>
      <c r="U85" s="22">
        <f t="shared" si="14"/>
        <v>1652696.61</v>
      </c>
      <c r="V85" s="22">
        <f t="shared" si="15"/>
        <v>-1242300.26</v>
      </c>
    </row>
    <row r="86" spans="1:22" x14ac:dyDescent="0.3">
      <c r="A86" s="18">
        <v>1009052</v>
      </c>
      <c r="B86" s="19" t="s">
        <v>102</v>
      </c>
      <c r="C86" s="22">
        <v>48254670.100000001</v>
      </c>
      <c r="D86" s="22">
        <v>34662501</v>
      </c>
      <c r="E86" s="22">
        <v>42681637</v>
      </c>
      <c r="F86" s="22">
        <v>5573033.0999999996</v>
      </c>
      <c r="G86" s="22">
        <v>0</v>
      </c>
      <c r="H86" s="22">
        <v>0</v>
      </c>
      <c r="I86" s="22">
        <v>24159845.850000001</v>
      </c>
      <c r="J86" s="23">
        <v>49098407.07</v>
      </c>
      <c r="K86" s="23">
        <v>34661267</v>
      </c>
      <c r="L86" s="22">
        <v>43499971.969999999</v>
      </c>
      <c r="M86" s="24">
        <f>VLOOKUP(A86,Uchwały_wyd_covid_15zoa!$A$2:$C$1000,3,FALSE)</f>
        <v>0</v>
      </c>
      <c r="N86" s="22">
        <v>5598435.0999999996</v>
      </c>
      <c r="O86" s="22">
        <v>53971662.079999998</v>
      </c>
      <c r="P86" s="22">
        <v>10015629.710000001</v>
      </c>
      <c r="Q86" s="34">
        <f t="shared" si="10"/>
        <v>0.18559999999999999</v>
      </c>
      <c r="R86" s="22">
        <f t="shared" si="11"/>
        <v>29759514.949999999</v>
      </c>
      <c r="S86" s="22">
        <f t="shared" si="12"/>
        <v>-1234</v>
      </c>
      <c r="T86" s="22">
        <f t="shared" si="13"/>
        <v>843736.97</v>
      </c>
      <c r="U86" s="22">
        <f t="shared" si="14"/>
        <v>818334.97</v>
      </c>
      <c r="V86" s="22">
        <f t="shared" si="15"/>
        <v>25402</v>
      </c>
    </row>
    <row r="87" spans="1:22" x14ac:dyDescent="0.3">
      <c r="A87" s="18">
        <v>1009062</v>
      </c>
      <c r="B87" s="19" t="s">
        <v>103</v>
      </c>
      <c r="C87" s="22">
        <v>24235199</v>
      </c>
      <c r="D87" s="22">
        <v>4764706</v>
      </c>
      <c r="E87" s="22">
        <v>22846279</v>
      </c>
      <c r="F87" s="22">
        <v>1388920</v>
      </c>
      <c r="G87" s="22">
        <v>727220.79</v>
      </c>
      <c r="H87" s="22">
        <v>289999</v>
      </c>
      <c r="I87" s="22">
        <v>2221411.77</v>
      </c>
      <c r="J87" s="23">
        <v>24504328</v>
      </c>
      <c r="K87" s="23">
        <v>4763710</v>
      </c>
      <c r="L87" s="22">
        <v>23235521.920000002</v>
      </c>
      <c r="M87" s="24">
        <f>VLOOKUP(A87,Uchwały_wyd_covid_15zoa!$A$2:$C$1000,3,FALSE)</f>
        <v>0</v>
      </c>
      <c r="N87" s="22">
        <v>1268806.08</v>
      </c>
      <c r="O87" s="22">
        <v>24865293</v>
      </c>
      <c r="P87" s="22">
        <v>4102162.93</v>
      </c>
      <c r="Q87" s="34">
        <f t="shared" si="10"/>
        <v>0.16500000000000001</v>
      </c>
      <c r="R87" s="22">
        <f t="shared" si="11"/>
        <v>4508433.6399999997</v>
      </c>
      <c r="S87" s="22">
        <f t="shared" si="12"/>
        <v>-996</v>
      </c>
      <c r="T87" s="22">
        <f t="shared" si="13"/>
        <v>269129</v>
      </c>
      <c r="U87" s="22">
        <f t="shared" si="14"/>
        <v>389242.92</v>
      </c>
      <c r="V87" s="22">
        <f t="shared" si="15"/>
        <v>-120113.92</v>
      </c>
    </row>
    <row r="88" spans="1:22" x14ac:dyDescent="0.3">
      <c r="A88" s="18">
        <v>1009072</v>
      </c>
      <c r="B88" s="19" t="s">
        <v>104</v>
      </c>
      <c r="C88" s="22">
        <v>21814903.550000001</v>
      </c>
      <c r="D88" s="22">
        <v>4622472</v>
      </c>
      <c r="E88" s="22">
        <v>21786388.059999999</v>
      </c>
      <c r="F88" s="22">
        <v>28515.49</v>
      </c>
      <c r="G88" s="22">
        <v>0</v>
      </c>
      <c r="H88" s="22">
        <v>300104.57</v>
      </c>
      <c r="I88" s="22">
        <v>13391.9</v>
      </c>
      <c r="J88" s="23">
        <v>22017669.510000002</v>
      </c>
      <c r="K88" s="23">
        <v>4621487</v>
      </c>
      <c r="L88" s="22">
        <v>22012451.32</v>
      </c>
      <c r="M88" s="24">
        <f>VLOOKUP(A88,Uchwały_wyd_covid_15zoa!$A$2:$C$1000,3,FALSE)</f>
        <v>0</v>
      </c>
      <c r="N88" s="22">
        <v>5218.1899999999996</v>
      </c>
      <c r="O88" s="22">
        <v>23018121.789999999</v>
      </c>
      <c r="P88" s="22">
        <v>6072720</v>
      </c>
      <c r="Q88" s="34">
        <f t="shared" si="10"/>
        <v>0.26379999999999998</v>
      </c>
      <c r="R88" s="22">
        <f t="shared" si="11"/>
        <v>319699.65999999997</v>
      </c>
      <c r="S88" s="22">
        <f t="shared" si="12"/>
        <v>-985</v>
      </c>
      <c r="T88" s="22">
        <f t="shared" si="13"/>
        <v>202765.96</v>
      </c>
      <c r="U88" s="22">
        <f t="shared" si="14"/>
        <v>226063.26</v>
      </c>
      <c r="V88" s="22">
        <f t="shared" si="15"/>
        <v>-23297.3</v>
      </c>
    </row>
    <row r="89" spans="1:22" x14ac:dyDescent="0.3">
      <c r="A89" s="18">
        <v>1009082</v>
      </c>
      <c r="B89" s="19" t="s">
        <v>105</v>
      </c>
      <c r="C89" s="22">
        <v>44960605.469999999</v>
      </c>
      <c r="D89" s="22">
        <v>29650493</v>
      </c>
      <c r="E89" s="22">
        <v>35854127.329999998</v>
      </c>
      <c r="F89" s="22">
        <v>9106478.1400000006</v>
      </c>
      <c r="G89" s="22">
        <v>0</v>
      </c>
      <c r="H89" s="22">
        <v>0</v>
      </c>
      <c r="I89" s="22">
        <v>2732953.77</v>
      </c>
      <c r="J89" s="23">
        <v>45466818.030000001</v>
      </c>
      <c r="K89" s="23">
        <v>29649262</v>
      </c>
      <c r="L89" s="22">
        <v>36694334.119999997</v>
      </c>
      <c r="M89" s="24">
        <f>VLOOKUP(A89,Uchwały_wyd_covid_15zoa!$A$2:$C$1000,3,FALSE)</f>
        <v>0</v>
      </c>
      <c r="N89" s="22">
        <v>8772483.9100000001</v>
      </c>
      <c r="O89" s="22">
        <v>52670987.350000001</v>
      </c>
      <c r="P89" s="22">
        <v>42537953.530000001</v>
      </c>
      <c r="Q89" s="34">
        <f t="shared" si="10"/>
        <v>0.80759999999999998</v>
      </c>
      <c r="R89" s="22">
        <f t="shared" si="11"/>
        <v>11506668.68</v>
      </c>
      <c r="S89" s="22">
        <f t="shared" si="12"/>
        <v>-1231</v>
      </c>
      <c r="T89" s="22">
        <f t="shared" si="13"/>
        <v>506212.56</v>
      </c>
      <c r="U89" s="22">
        <f t="shared" si="14"/>
        <v>840206.79</v>
      </c>
      <c r="V89" s="22">
        <f t="shared" si="15"/>
        <v>-333994.23</v>
      </c>
    </row>
    <row r="90" spans="1:22" x14ac:dyDescent="0.3">
      <c r="A90" s="18">
        <v>1010000</v>
      </c>
      <c r="B90" s="19" t="s">
        <v>106</v>
      </c>
      <c r="C90" s="22">
        <v>69870866.459999993</v>
      </c>
      <c r="D90" s="22">
        <v>19224598</v>
      </c>
      <c r="E90" s="22">
        <v>69095735.540000007</v>
      </c>
      <c r="F90" s="22">
        <v>775130.92</v>
      </c>
      <c r="G90" s="22">
        <v>224888.87</v>
      </c>
      <c r="H90" s="22">
        <v>2316910.29</v>
      </c>
      <c r="I90" s="22">
        <v>9151990.0500000007</v>
      </c>
      <c r="J90" s="23">
        <v>70499311.849999994</v>
      </c>
      <c r="K90" s="23">
        <v>19218054</v>
      </c>
      <c r="L90" s="22">
        <v>70227051.599999994</v>
      </c>
      <c r="M90" s="24">
        <f>VLOOKUP(A90,Uchwały_wyd_covid_15zoa!$A$2:$C$1000,3,FALSE)</f>
        <v>0</v>
      </c>
      <c r="N90" s="22">
        <v>272260.25</v>
      </c>
      <c r="O90" s="22">
        <v>77908327.200000003</v>
      </c>
      <c r="P90" s="22">
        <v>22390378.68</v>
      </c>
      <c r="Q90" s="34">
        <f t="shared" si="10"/>
        <v>0.28739999999999999</v>
      </c>
      <c r="R90" s="22">
        <f t="shared" si="11"/>
        <v>11972593.460000001</v>
      </c>
      <c r="S90" s="22">
        <f t="shared" si="12"/>
        <v>-6544</v>
      </c>
      <c r="T90" s="22">
        <f t="shared" si="13"/>
        <v>628445.39</v>
      </c>
      <c r="U90" s="22">
        <f t="shared" si="14"/>
        <v>1131316.06</v>
      </c>
      <c r="V90" s="22">
        <f t="shared" si="15"/>
        <v>-502870.67</v>
      </c>
    </row>
    <row r="91" spans="1:22" x14ac:dyDescent="0.3">
      <c r="A91" s="18">
        <v>1010012</v>
      </c>
      <c r="B91" s="19" t="s">
        <v>107</v>
      </c>
      <c r="C91" s="22">
        <v>21442389</v>
      </c>
      <c r="D91" s="22">
        <v>3261008</v>
      </c>
      <c r="E91" s="22">
        <v>20623703.469999999</v>
      </c>
      <c r="F91" s="22">
        <v>818685.53</v>
      </c>
      <c r="G91" s="22">
        <v>0</v>
      </c>
      <c r="H91" s="22">
        <v>0</v>
      </c>
      <c r="I91" s="22">
        <v>1065573.25</v>
      </c>
      <c r="J91" s="23">
        <v>21694741.859999999</v>
      </c>
      <c r="K91" s="23">
        <v>3400336</v>
      </c>
      <c r="L91" s="22">
        <v>20746056.329999998</v>
      </c>
      <c r="M91" s="24">
        <f>VLOOKUP(A91,Uchwały_wyd_covid_15zoa!$A$2:$C$1000,3,FALSE)</f>
        <v>0</v>
      </c>
      <c r="N91" s="22">
        <v>948685.53</v>
      </c>
      <c r="O91" s="22">
        <v>22758841.859999999</v>
      </c>
      <c r="P91" s="22">
        <v>2460912.5299999998</v>
      </c>
      <c r="Q91" s="34">
        <f t="shared" si="10"/>
        <v>0.1081</v>
      </c>
      <c r="R91" s="22">
        <f t="shared" si="11"/>
        <v>2014258.78</v>
      </c>
      <c r="S91" s="22">
        <f t="shared" si="12"/>
        <v>139328</v>
      </c>
      <c r="T91" s="22">
        <f t="shared" si="13"/>
        <v>252352.86</v>
      </c>
      <c r="U91" s="22">
        <f t="shared" si="14"/>
        <v>122352.86</v>
      </c>
      <c r="V91" s="22">
        <f t="shared" si="15"/>
        <v>130000</v>
      </c>
    </row>
    <row r="92" spans="1:22" x14ac:dyDescent="0.3">
      <c r="A92" s="18">
        <v>1010022</v>
      </c>
      <c r="B92" s="19" t="s">
        <v>108</v>
      </c>
      <c r="C92" s="22">
        <v>21178767</v>
      </c>
      <c r="D92" s="22">
        <v>4995695</v>
      </c>
      <c r="E92" s="22">
        <v>20520002.550000001</v>
      </c>
      <c r="F92" s="22">
        <v>658764.44999999995</v>
      </c>
      <c r="G92" s="22">
        <v>0</v>
      </c>
      <c r="H92" s="22">
        <v>0</v>
      </c>
      <c r="I92" s="22">
        <v>2590646.94</v>
      </c>
      <c r="J92" s="23">
        <v>21676278.059999999</v>
      </c>
      <c r="K92" s="23">
        <v>4994707</v>
      </c>
      <c r="L92" s="22">
        <v>21042811.719999999</v>
      </c>
      <c r="M92" s="24">
        <f>VLOOKUP(A92,Uchwały_wyd_covid_15zoa!$A$2:$C$1000,3,FALSE)</f>
        <v>0</v>
      </c>
      <c r="N92" s="22">
        <v>633466.34</v>
      </c>
      <c r="O92" s="22">
        <v>22628369.219999999</v>
      </c>
      <c r="P92" s="22">
        <v>4523968.03</v>
      </c>
      <c r="Q92" s="34">
        <f t="shared" si="10"/>
        <v>0.19989999999999999</v>
      </c>
      <c r="R92" s="22">
        <f t="shared" si="11"/>
        <v>3225101.28</v>
      </c>
      <c r="S92" s="22">
        <f t="shared" si="12"/>
        <v>-988</v>
      </c>
      <c r="T92" s="22">
        <f t="shared" si="13"/>
        <v>497511.06</v>
      </c>
      <c r="U92" s="22">
        <f t="shared" si="14"/>
        <v>522809.17</v>
      </c>
      <c r="V92" s="22">
        <f t="shared" si="15"/>
        <v>-25298.11</v>
      </c>
    </row>
    <row r="93" spans="1:22" x14ac:dyDescent="0.3">
      <c r="A93" s="18">
        <v>1010032</v>
      </c>
      <c r="B93" s="19" t="s">
        <v>109</v>
      </c>
      <c r="C93" s="22">
        <v>39672999.25</v>
      </c>
      <c r="D93" s="22">
        <v>11296129</v>
      </c>
      <c r="E93" s="22">
        <v>38402399.25</v>
      </c>
      <c r="F93" s="22">
        <v>1270600</v>
      </c>
      <c r="G93" s="22">
        <v>2137386.65</v>
      </c>
      <c r="H93" s="22">
        <v>0</v>
      </c>
      <c r="I93" s="22">
        <v>0</v>
      </c>
      <c r="J93" s="23">
        <v>41743631.810000002</v>
      </c>
      <c r="K93" s="23">
        <v>11293629</v>
      </c>
      <c r="L93" s="22">
        <v>40632742.969999999</v>
      </c>
      <c r="M93" s="24">
        <f>VLOOKUP(A93,Uchwały_wyd_covid_15zoa!$A$2:$C$1000,3,FALSE)</f>
        <v>0</v>
      </c>
      <c r="N93" s="22">
        <v>1110888.8400000001</v>
      </c>
      <c r="O93" s="22">
        <v>42089672.350000001</v>
      </c>
      <c r="P93" s="22">
        <v>3400085</v>
      </c>
      <c r="Q93" s="34">
        <f t="shared" si="10"/>
        <v>8.0799999999999997E-2</v>
      </c>
      <c r="R93" s="22">
        <f t="shared" si="11"/>
        <v>3250775.49</v>
      </c>
      <c r="S93" s="22">
        <f t="shared" si="12"/>
        <v>-2500</v>
      </c>
      <c r="T93" s="22">
        <f t="shared" si="13"/>
        <v>2070632.56</v>
      </c>
      <c r="U93" s="22">
        <f t="shared" si="14"/>
        <v>2230343.7200000002</v>
      </c>
      <c r="V93" s="22">
        <f t="shared" si="15"/>
        <v>-159711.16</v>
      </c>
    </row>
    <row r="94" spans="1:22" x14ac:dyDescent="0.3">
      <c r="A94" s="18">
        <v>1010042</v>
      </c>
      <c r="B94" s="19" t="s">
        <v>110</v>
      </c>
      <c r="C94" s="22">
        <v>36666224</v>
      </c>
      <c r="D94" s="22">
        <v>15687811</v>
      </c>
      <c r="E94" s="22">
        <v>32358492.559999999</v>
      </c>
      <c r="F94" s="22">
        <v>4307731.4400000004</v>
      </c>
      <c r="G94" s="22">
        <v>689296.84</v>
      </c>
      <c r="H94" s="22">
        <v>22950.36</v>
      </c>
      <c r="I94" s="22">
        <v>1953412.4</v>
      </c>
      <c r="J94" s="23">
        <v>36489151.450000003</v>
      </c>
      <c r="K94" s="23">
        <v>15933901</v>
      </c>
      <c r="L94" s="22">
        <v>33089529.109999999</v>
      </c>
      <c r="M94" s="24">
        <f>VLOOKUP(A94,Uchwały_wyd_covid_15zoa!$A$2:$C$1000,3,FALSE)</f>
        <v>0</v>
      </c>
      <c r="N94" s="22">
        <v>3399622.34</v>
      </c>
      <c r="O94" s="22">
        <v>36993715.450000003</v>
      </c>
      <c r="P94" s="22">
        <v>1767828.84</v>
      </c>
      <c r="Q94" s="34">
        <f t="shared" si="10"/>
        <v>4.7800000000000002E-2</v>
      </c>
      <c r="R94" s="22">
        <f t="shared" si="11"/>
        <v>6065281.9400000004</v>
      </c>
      <c r="S94" s="22">
        <f t="shared" si="12"/>
        <v>246090</v>
      </c>
      <c r="T94" s="22">
        <f t="shared" si="13"/>
        <v>-177072.55</v>
      </c>
      <c r="U94" s="22">
        <f t="shared" si="14"/>
        <v>731036.55</v>
      </c>
      <c r="V94" s="22">
        <f t="shared" si="15"/>
        <v>-908109.1</v>
      </c>
    </row>
    <row r="95" spans="1:22" x14ac:dyDescent="0.3">
      <c r="A95" s="18">
        <v>1010052</v>
      </c>
      <c r="B95" s="19" t="s">
        <v>111</v>
      </c>
      <c r="C95" s="22">
        <v>16666105</v>
      </c>
      <c r="D95" s="22">
        <v>2899818</v>
      </c>
      <c r="E95" s="22">
        <v>16406105</v>
      </c>
      <c r="F95" s="22">
        <v>260000</v>
      </c>
      <c r="G95" s="22">
        <v>0</v>
      </c>
      <c r="H95" s="22">
        <v>0</v>
      </c>
      <c r="I95" s="22">
        <v>486071.49</v>
      </c>
      <c r="J95" s="23">
        <v>16940202.539999999</v>
      </c>
      <c r="K95" s="23">
        <v>2899213</v>
      </c>
      <c r="L95" s="22">
        <v>16522006.029999999</v>
      </c>
      <c r="M95" s="24">
        <f>VLOOKUP(A95,Uchwały_wyd_covid_15zoa!$A$2:$C$1000,3,FALSE)</f>
        <v>0</v>
      </c>
      <c r="N95" s="22">
        <v>418196.51</v>
      </c>
      <c r="O95" s="22">
        <v>17713934.539999999</v>
      </c>
      <c r="P95" s="22">
        <v>760000</v>
      </c>
      <c r="Q95" s="34">
        <f t="shared" si="10"/>
        <v>4.2900000000000001E-2</v>
      </c>
      <c r="R95" s="22">
        <f t="shared" si="11"/>
        <v>904873</v>
      </c>
      <c r="S95" s="22">
        <f t="shared" si="12"/>
        <v>-605</v>
      </c>
      <c r="T95" s="22">
        <f t="shared" si="13"/>
        <v>274097.53999999998</v>
      </c>
      <c r="U95" s="22">
        <f t="shared" si="14"/>
        <v>115901.03</v>
      </c>
      <c r="V95" s="22">
        <f t="shared" si="15"/>
        <v>158196.51</v>
      </c>
    </row>
    <row r="96" spans="1:22" x14ac:dyDescent="0.3">
      <c r="A96" s="18">
        <v>1010062</v>
      </c>
      <c r="B96" s="19" t="s">
        <v>112</v>
      </c>
      <c r="C96" s="22">
        <v>58555935.689999998</v>
      </c>
      <c r="D96" s="22">
        <v>20698594</v>
      </c>
      <c r="E96" s="22">
        <v>55090902.969999999</v>
      </c>
      <c r="F96" s="22">
        <v>3465032.72</v>
      </c>
      <c r="G96" s="22">
        <v>0</v>
      </c>
      <c r="H96" s="22">
        <v>0</v>
      </c>
      <c r="I96" s="22">
        <v>0</v>
      </c>
      <c r="J96" s="23">
        <v>58392259.119999997</v>
      </c>
      <c r="K96" s="23">
        <v>20695092</v>
      </c>
      <c r="L96" s="22">
        <v>55782503.890000001</v>
      </c>
      <c r="M96" s="24">
        <f>VLOOKUP(A96,Uchwały_wyd_covid_15zoa!$A$2:$C$1000,3,FALSE)</f>
        <v>0</v>
      </c>
      <c r="N96" s="22">
        <v>2609755.23</v>
      </c>
      <c r="O96" s="22">
        <v>71827957.819999993</v>
      </c>
      <c r="P96" s="22">
        <v>27877842.010000002</v>
      </c>
      <c r="Q96" s="34">
        <f t="shared" si="10"/>
        <v>0.3881</v>
      </c>
      <c r="R96" s="22">
        <f t="shared" si="11"/>
        <v>2613257.23</v>
      </c>
      <c r="S96" s="22">
        <f t="shared" si="12"/>
        <v>-3502</v>
      </c>
      <c r="T96" s="22">
        <f t="shared" si="13"/>
        <v>-163676.57</v>
      </c>
      <c r="U96" s="22">
        <f t="shared" si="14"/>
        <v>691600.92</v>
      </c>
      <c r="V96" s="22">
        <f t="shared" si="15"/>
        <v>-855277.49</v>
      </c>
    </row>
    <row r="97" spans="1:22" x14ac:dyDescent="0.3">
      <c r="A97" s="18">
        <v>1010072</v>
      </c>
      <c r="B97" s="19" t="s">
        <v>113</v>
      </c>
      <c r="C97" s="22">
        <v>16625829.35</v>
      </c>
      <c r="D97" s="22">
        <v>3090997</v>
      </c>
      <c r="E97" s="22">
        <v>16406450.35</v>
      </c>
      <c r="F97" s="22">
        <v>219379</v>
      </c>
      <c r="G97" s="22">
        <v>0</v>
      </c>
      <c r="H97" s="22">
        <v>31576.1</v>
      </c>
      <c r="I97" s="22">
        <v>535325.29</v>
      </c>
      <c r="J97" s="23">
        <v>16579033.15</v>
      </c>
      <c r="K97" s="23">
        <v>3090344</v>
      </c>
      <c r="L97" s="22">
        <v>16368624.25</v>
      </c>
      <c r="M97" s="24">
        <f>VLOOKUP(A97,Uchwały_wyd_covid_15zoa!$A$2:$C$1000,3,FALSE)</f>
        <v>0</v>
      </c>
      <c r="N97" s="22">
        <v>210408.9</v>
      </c>
      <c r="O97" s="22">
        <v>16608733.15</v>
      </c>
      <c r="P97" s="22">
        <v>3234801.89</v>
      </c>
      <c r="Q97" s="34">
        <f t="shared" si="10"/>
        <v>0.1948</v>
      </c>
      <c r="R97" s="22">
        <f t="shared" si="11"/>
        <v>777963.29</v>
      </c>
      <c r="S97" s="22">
        <f t="shared" si="12"/>
        <v>-653</v>
      </c>
      <c r="T97" s="22">
        <f t="shared" si="13"/>
        <v>-46796.2</v>
      </c>
      <c r="U97" s="22">
        <f t="shared" si="14"/>
        <v>-37826.1</v>
      </c>
      <c r="V97" s="22">
        <f t="shared" si="15"/>
        <v>-8970.1</v>
      </c>
    </row>
    <row r="98" spans="1:22" x14ac:dyDescent="0.3">
      <c r="A98" s="18">
        <v>1010082</v>
      </c>
      <c r="B98" s="19" t="s">
        <v>114</v>
      </c>
      <c r="C98" s="22">
        <v>58755988.18</v>
      </c>
      <c r="D98" s="22">
        <v>14047861</v>
      </c>
      <c r="E98" s="22">
        <v>56152206.909999996</v>
      </c>
      <c r="F98" s="22">
        <v>2603781.27</v>
      </c>
      <c r="G98" s="22">
        <v>0</v>
      </c>
      <c r="H98" s="22">
        <v>192534.41</v>
      </c>
      <c r="I98" s="22">
        <v>4595747.74</v>
      </c>
      <c r="J98" s="23">
        <v>59508118.670000002</v>
      </c>
      <c r="K98" s="23">
        <v>14044789</v>
      </c>
      <c r="L98" s="22">
        <v>59180925.149999999</v>
      </c>
      <c r="M98" s="24">
        <f>VLOOKUP(A98,Uchwały_wyd_covid_15zoa!$A$2:$C$1000,3,FALSE)</f>
        <v>0</v>
      </c>
      <c r="N98" s="22">
        <v>327193.52</v>
      </c>
      <c r="O98" s="22">
        <v>61455332.670000002</v>
      </c>
      <c r="P98" s="22">
        <v>23733027.82</v>
      </c>
      <c r="Q98" s="34">
        <f t="shared" si="10"/>
        <v>0.38619999999999999</v>
      </c>
      <c r="R98" s="22">
        <f t="shared" si="11"/>
        <v>5118547.67</v>
      </c>
      <c r="S98" s="22">
        <f t="shared" si="12"/>
        <v>-3072</v>
      </c>
      <c r="T98" s="22">
        <f t="shared" si="13"/>
        <v>752130.49</v>
      </c>
      <c r="U98" s="22">
        <f t="shared" si="14"/>
        <v>3028718.24</v>
      </c>
      <c r="V98" s="22">
        <f t="shared" si="15"/>
        <v>-2276587.75</v>
      </c>
    </row>
    <row r="99" spans="1:22" x14ac:dyDescent="0.3">
      <c r="A99" s="18">
        <v>1010093</v>
      </c>
      <c r="B99" s="19" t="s">
        <v>115</v>
      </c>
      <c r="C99" s="22">
        <v>80237369.349999994</v>
      </c>
      <c r="D99" s="22">
        <v>21907061</v>
      </c>
      <c r="E99" s="22">
        <v>76092104.329999998</v>
      </c>
      <c r="F99" s="22">
        <v>4145265.02</v>
      </c>
      <c r="G99" s="22">
        <v>0</v>
      </c>
      <c r="H99" s="22">
        <v>0</v>
      </c>
      <c r="I99" s="22">
        <v>10513423.75</v>
      </c>
      <c r="J99" s="23">
        <v>80619882.760000005</v>
      </c>
      <c r="K99" s="23">
        <v>21907061</v>
      </c>
      <c r="L99" s="22">
        <v>77493187.200000003</v>
      </c>
      <c r="M99" s="24">
        <f>VLOOKUP(A99,Uchwały_wyd_covid_15zoa!$A$2:$C$1000,3,FALSE)</f>
        <v>0</v>
      </c>
      <c r="N99" s="22">
        <v>3126695.56</v>
      </c>
      <c r="O99" s="22">
        <v>91093129.489999995</v>
      </c>
      <c r="P99" s="22">
        <v>13658000</v>
      </c>
      <c r="Q99" s="34">
        <f t="shared" si="10"/>
        <v>0.14990000000000001</v>
      </c>
      <c r="R99" s="22">
        <f t="shared" si="11"/>
        <v>13640119.310000001</v>
      </c>
      <c r="S99" s="22">
        <f t="shared" si="12"/>
        <v>0</v>
      </c>
      <c r="T99" s="22">
        <f t="shared" si="13"/>
        <v>382513.41</v>
      </c>
      <c r="U99" s="22">
        <f t="shared" si="14"/>
        <v>1401082.87</v>
      </c>
      <c r="V99" s="22">
        <f t="shared" si="15"/>
        <v>-1018569.46</v>
      </c>
    </row>
    <row r="100" spans="1:22" x14ac:dyDescent="0.3">
      <c r="A100" s="18">
        <v>1010102</v>
      </c>
      <c r="B100" s="19" t="s">
        <v>116</v>
      </c>
      <c r="C100" s="22">
        <v>61721308</v>
      </c>
      <c r="D100" s="22">
        <v>21991623</v>
      </c>
      <c r="E100" s="22">
        <v>56932499.079999998</v>
      </c>
      <c r="F100" s="22">
        <v>4788808.92</v>
      </c>
      <c r="G100" s="22">
        <v>0</v>
      </c>
      <c r="H100" s="22">
        <v>30419.59</v>
      </c>
      <c r="I100" s="22">
        <v>4110227.99</v>
      </c>
      <c r="J100" s="23">
        <v>61083405.939999998</v>
      </c>
      <c r="K100" s="23">
        <v>21988538</v>
      </c>
      <c r="L100" s="22">
        <v>58703795.609999999</v>
      </c>
      <c r="M100" s="24">
        <f>VLOOKUP(A100,Uchwały_wyd_covid_15zoa!$A$2:$C$1000,3,FALSE)</f>
        <v>0</v>
      </c>
      <c r="N100" s="22">
        <v>2379610.33</v>
      </c>
      <c r="O100" s="22">
        <v>66067953.539999999</v>
      </c>
      <c r="P100" s="22">
        <v>14271092</v>
      </c>
      <c r="Q100" s="34">
        <f t="shared" si="10"/>
        <v>0.216</v>
      </c>
      <c r="R100" s="22">
        <f t="shared" si="11"/>
        <v>6523342.9100000001</v>
      </c>
      <c r="S100" s="22">
        <f t="shared" si="12"/>
        <v>-3085</v>
      </c>
      <c r="T100" s="22">
        <f t="shared" si="13"/>
        <v>-637902.06000000006</v>
      </c>
      <c r="U100" s="22">
        <f t="shared" si="14"/>
        <v>1771296.53</v>
      </c>
      <c r="V100" s="22">
        <f t="shared" si="15"/>
        <v>-2409198.59</v>
      </c>
    </row>
    <row r="101" spans="1:22" x14ac:dyDescent="0.3">
      <c r="A101" s="18">
        <v>1010113</v>
      </c>
      <c r="B101" s="19" t="s">
        <v>117</v>
      </c>
      <c r="C101" s="22">
        <v>43297985.560000002</v>
      </c>
      <c r="D101" s="22">
        <v>18943480</v>
      </c>
      <c r="E101" s="22">
        <v>38438878.75</v>
      </c>
      <c r="F101" s="22">
        <v>4859106.8099999996</v>
      </c>
      <c r="G101" s="22">
        <v>0</v>
      </c>
      <c r="H101" s="22">
        <v>88210.21</v>
      </c>
      <c r="I101" s="22">
        <v>956338</v>
      </c>
      <c r="J101" s="23">
        <v>43889161.210000001</v>
      </c>
      <c r="K101" s="23">
        <v>18510570</v>
      </c>
      <c r="L101" s="22">
        <v>39583324.590000004</v>
      </c>
      <c r="M101" s="24">
        <f>VLOOKUP(A101,Uchwały_wyd_covid_15zoa!$A$2:$C$1000,3,FALSE)</f>
        <v>0</v>
      </c>
      <c r="N101" s="22">
        <v>4305836.62</v>
      </c>
      <c r="O101" s="22">
        <v>49745846.159999996</v>
      </c>
      <c r="P101" s="22">
        <v>8760500</v>
      </c>
      <c r="Q101" s="34">
        <f t="shared" si="10"/>
        <v>0.17610000000000001</v>
      </c>
      <c r="R101" s="22">
        <f t="shared" si="11"/>
        <v>5783294.8300000001</v>
      </c>
      <c r="S101" s="22">
        <f t="shared" si="12"/>
        <v>-432910</v>
      </c>
      <c r="T101" s="22">
        <f t="shared" si="13"/>
        <v>591175.65</v>
      </c>
      <c r="U101" s="22">
        <f t="shared" si="14"/>
        <v>1144445.8400000001</v>
      </c>
      <c r="V101" s="22">
        <f t="shared" si="15"/>
        <v>-553270.18999999994</v>
      </c>
    </row>
    <row r="102" spans="1:22" x14ac:dyDescent="0.3">
      <c r="A102" s="18">
        <v>1011000</v>
      </c>
      <c r="B102" s="19" t="s">
        <v>118</v>
      </c>
      <c r="C102" s="22">
        <v>44473908.399999999</v>
      </c>
      <c r="D102" s="22">
        <v>7981532</v>
      </c>
      <c r="E102" s="22">
        <v>41766860.130000003</v>
      </c>
      <c r="F102" s="22">
        <v>2707048.27</v>
      </c>
      <c r="G102" s="22">
        <v>0</v>
      </c>
      <c r="H102" s="22">
        <v>0</v>
      </c>
      <c r="I102" s="22">
        <v>3006096.81</v>
      </c>
      <c r="J102" s="23">
        <v>45042822.210000001</v>
      </c>
      <c r="K102" s="23">
        <v>7978921</v>
      </c>
      <c r="L102" s="22">
        <v>42978990</v>
      </c>
      <c r="M102" s="24">
        <f>VLOOKUP(A102,Uchwały_wyd_covid_15zoa!$A$2:$C$1000,3,FALSE)</f>
        <v>0</v>
      </c>
      <c r="N102" s="22">
        <v>2063832.21</v>
      </c>
      <c r="O102" s="22">
        <v>45194126.530000001</v>
      </c>
      <c r="P102" s="22">
        <v>18337587.449999999</v>
      </c>
      <c r="Q102" s="34">
        <f t="shared" si="10"/>
        <v>0.40579999999999999</v>
      </c>
      <c r="R102" s="22">
        <f t="shared" si="11"/>
        <v>5072540.0199999996</v>
      </c>
      <c r="S102" s="22">
        <f t="shared" si="12"/>
        <v>-2611</v>
      </c>
      <c r="T102" s="22">
        <f t="shared" si="13"/>
        <v>568913.81000000006</v>
      </c>
      <c r="U102" s="22">
        <f t="shared" si="14"/>
        <v>1212129.8700000001</v>
      </c>
      <c r="V102" s="22">
        <f t="shared" si="15"/>
        <v>-643216.06000000006</v>
      </c>
    </row>
    <row r="103" spans="1:22" x14ac:dyDescent="0.3">
      <c r="A103" s="18">
        <v>1011012</v>
      </c>
      <c r="B103" s="19" t="s">
        <v>119</v>
      </c>
      <c r="C103" s="22">
        <v>20362672.260000002</v>
      </c>
      <c r="D103" s="22">
        <v>4272938</v>
      </c>
      <c r="E103" s="22">
        <v>18991508.879999999</v>
      </c>
      <c r="F103" s="22">
        <v>1371163.38</v>
      </c>
      <c r="G103" s="22">
        <v>0</v>
      </c>
      <c r="H103" s="22">
        <v>8121.95</v>
      </c>
      <c r="I103" s="22">
        <v>1154703.18</v>
      </c>
      <c r="J103" s="23">
        <v>20581576.489999998</v>
      </c>
      <c r="K103" s="23">
        <v>4272938</v>
      </c>
      <c r="L103" s="22">
        <v>19312064.640000001</v>
      </c>
      <c r="M103" s="24">
        <f>VLOOKUP(A103,Uchwały_wyd_covid_15zoa!$A$2:$C$1000,3,FALSE)</f>
        <v>0</v>
      </c>
      <c r="N103" s="22">
        <v>1269511.8500000001</v>
      </c>
      <c r="O103" s="22">
        <v>24835541.030000001</v>
      </c>
      <c r="P103" s="22">
        <v>8621585.5</v>
      </c>
      <c r="Q103" s="34">
        <f t="shared" si="10"/>
        <v>0.34710000000000002</v>
      </c>
      <c r="R103" s="22">
        <f t="shared" si="11"/>
        <v>2432336.98</v>
      </c>
      <c r="S103" s="22">
        <f t="shared" si="12"/>
        <v>0</v>
      </c>
      <c r="T103" s="22">
        <f t="shared" si="13"/>
        <v>218904.23</v>
      </c>
      <c r="U103" s="22">
        <f t="shared" si="14"/>
        <v>320555.76</v>
      </c>
      <c r="V103" s="22">
        <f t="shared" si="15"/>
        <v>-101651.53</v>
      </c>
    </row>
    <row r="104" spans="1:22" x14ac:dyDescent="0.3">
      <c r="A104" s="18">
        <v>1011022</v>
      </c>
      <c r="B104" s="19" t="s">
        <v>120</v>
      </c>
      <c r="C104" s="22">
        <v>16742356.66</v>
      </c>
      <c r="D104" s="22">
        <v>3755890</v>
      </c>
      <c r="E104" s="22">
        <v>17085401.41</v>
      </c>
      <c r="F104" s="22">
        <v>-343044.75</v>
      </c>
      <c r="G104" s="22">
        <v>0</v>
      </c>
      <c r="H104" s="22">
        <v>754318.12</v>
      </c>
      <c r="I104" s="22">
        <v>1131609.1299999999</v>
      </c>
      <c r="J104" s="23">
        <v>16836571.129999999</v>
      </c>
      <c r="K104" s="23">
        <v>3755341</v>
      </c>
      <c r="L104" s="22">
        <v>17168686.140000001</v>
      </c>
      <c r="M104" s="24">
        <f>VLOOKUP(A104,Uchwały_wyd_covid_15zoa!$A$2:$C$1000,3,FALSE)</f>
        <v>0</v>
      </c>
      <c r="N104" s="22">
        <v>-332115.01</v>
      </c>
      <c r="O104" s="22">
        <v>18313072.059999999</v>
      </c>
      <c r="P104" s="22">
        <v>3357500</v>
      </c>
      <c r="Q104" s="34">
        <f t="shared" si="10"/>
        <v>0.18329999999999999</v>
      </c>
      <c r="R104" s="22">
        <f t="shared" si="11"/>
        <v>1554361.24</v>
      </c>
      <c r="S104" s="22">
        <f t="shared" si="12"/>
        <v>-549</v>
      </c>
      <c r="T104" s="22">
        <f t="shared" si="13"/>
        <v>94214.47</v>
      </c>
      <c r="U104" s="22">
        <f t="shared" si="14"/>
        <v>83284.73</v>
      </c>
      <c r="V104" s="22">
        <f t="shared" si="15"/>
        <v>10929.74</v>
      </c>
    </row>
    <row r="105" spans="1:22" x14ac:dyDescent="0.3">
      <c r="A105" s="18">
        <v>1011033</v>
      </c>
      <c r="B105" s="19" t="s">
        <v>121</v>
      </c>
      <c r="C105" s="22">
        <v>69733111.129999995</v>
      </c>
      <c r="D105" s="22">
        <v>23564704</v>
      </c>
      <c r="E105" s="22">
        <v>63743422.469999999</v>
      </c>
      <c r="F105" s="22">
        <v>5989688.6600000001</v>
      </c>
      <c r="G105" s="22">
        <v>0</v>
      </c>
      <c r="H105" s="22">
        <v>0</v>
      </c>
      <c r="I105" s="22">
        <v>11951501.609999999</v>
      </c>
      <c r="J105" s="23">
        <v>70547106.109999999</v>
      </c>
      <c r="K105" s="23">
        <v>23560296</v>
      </c>
      <c r="L105" s="22">
        <v>64807341.079999998</v>
      </c>
      <c r="M105" s="24">
        <f>VLOOKUP(A105,Uchwały_wyd_covid_15zoa!$A$2:$C$1000,3,FALSE)</f>
        <v>0</v>
      </c>
      <c r="N105" s="22">
        <v>5739765.0300000003</v>
      </c>
      <c r="O105" s="22">
        <v>96875584.700000003</v>
      </c>
      <c r="P105" s="22">
        <v>36258339.380000003</v>
      </c>
      <c r="Q105" s="34">
        <f t="shared" si="10"/>
        <v>0.37430000000000002</v>
      </c>
      <c r="R105" s="22">
        <f t="shared" si="11"/>
        <v>17695674.640000001</v>
      </c>
      <c r="S105" s="22">
        <f t="shared" si="12"/>
        <v>-4408</v>
      </c>
      <c r="T105" s="22">
        <f t="shared" si="13"/>
        <v>813994.98</v>
      </c>
      <c r="U105" s="22">
        <f t="shared" si="14"/>
        <v>1063918.6100000001</v>
      </c>
      <c r="V105" s="22">
        <f t="shared" si="15"/>
        <v>-249923.63</v>
      </c>
    </row>
    <row r="106" spans="1:22" x14ac:dyDescent="0.3">
      <c r="A106" s="18">
        <v>1011043</v>
      </c>
      <c r="B106" s="19" t="s">
        <v>122</v>
      </c>
      <c r="C106" s="22">
        <v>49210382</v>
      </c>
      <c r="D106" s="22">
        <v>13423263</v>
      </c>
      <c r="E106" s="22">
        <v>43657502.490000002</v>
      </c>
      <c r="F106" s="22">
        <v>5552879.5099999998</v>
      </c>
      <c r="G106" s="22">
        <v>0</v>
      </c>
      <c r="H106" s="22">
        <v>0</v>
      </c>
      <c r="I106" s="22">
        <v>1588917.68</v>
      </c>
      <c r="J106" s="23">
        <v>50478749.399999999</v>
      </c>
      <c r="K106" s="23">
        <v>13421429</v>
      </c>
      <c r="L106" s="22">
        <v>44841297.359999999</v>
      </c>
      <c r="M106" s="24">
        <f>VLOOKUP(A106,Uchwały_wyd_covid_15zoa!$A$2:$C$1000,3,FALSE)</f>
        <v>0</v>
      </c>
      <c r="N106" s="22">
        <v>5637452.04</v>
      </c>
      <c r="O106" s="22">
        <v>78872476.269999996</v>
      </c>
      <c r="P106" s="22">
        <v>42585941.630000003</v>
      </c>
      <c r="Q106" s="34">
        <f t="shared" si="10"/>
        <v>0.53990000000000005</v>
      </c>
      <c r="R106" s="22">
        <f t="shared" si="11"/>
        <v>7228203.7199999997</v>
      </c>
      <c r="S106" s="22">
        <f t="shared" si="12"/>
        <v>-1834</v>
      </c>
      <c r="T106" s="22">
        <f t="shared" si="13"/>
        <v>1268367.3999999999</v>
      </c>
      <c r="U106" s="22">
        <f t="shared" si="14"/>
        <v>1183794.8700000001</v>
      </c>
      <c r="V106" s="22">
        <f t="shared" si="15"/>
        <v>84572.53</v>
      </c>
    </row>
    <row r="107" spans="1:22" x14ac:dyDescent="0.3">
      <c r="A107" s="18">
        <v>1011052</v>
      </c>
      <c r="B107" s="19" t="s">
        <v>123</v>
      </c>
      <c r="C107" s="22">
        <v>30577345</v>
      </c>
      <c r="D107" s="22">
        <v>11249532</v>
      </c>
      <c r="E107" s="22">
        <v>27713998.039999999</v>
      </c>
      <c r="F107" s="22">
        <v>2863346.96</v>
      </c>
      <c r="G107" s="22">
        <v>0</v>
      </c>
      <c r="H107" s="22">
        <v>0</v>
      </c>
      <c r="I107" s="22">
        <v>1923250.06</v>
      </c>
      <c r="J107" s="23">
        <v>31448507.859999999</v>
      </c>
      <c r="K107" s="23">
        <v>11451169</v>
      </c>
      <c r="L107" s="22">
        <v>29372888.960000001</v>
      </c>
      <c r="M107" s="24">
        <f>VLOOKUP(A107,Uchwały_wyd_covid_15zoa!$A$2:$C$1000,3,FALSE)</f>
        <v>0</v>
      </c>
      <c r="N107" s="22">
        <v>2075618.9</v>
      </c>
      <c r="O107" s="22">
        <v>36356725.859999999</v>
      </c>
      <c r="P107" s="22">
        <v>1154352.44</v>
      </c>
      <c r="Q107" s="34">
        <f t="shared" si="10"/>
        <v>3.1800000000000002E-2</v>
      </c>
      <c r="R107" s="22">
        <f t="shared" si="11"/>
        <v>3998868.96</v>
      </c>
      <c r="S107" s="22">
        <f t="shared" si="12"/>
        <v>201637</v>
      </c>
      <c r="T107" s="22">
        <f t="shared" si="13"/>
        <v>871162.86</v>
      </c>
      <c r="U107" s="22">
        <f t="shared" si="14"/>
        <v>1658890.92</v>
      </c>
      <c r="V107" s="22">
        <f t="shared" si="15"/>
        <v>-787728.06</v>
      </c>
    </row>
    <row r="108" spans="1:22" x14ac:dyDescent="0.3">
      <c r="A108" s="18">
        <v>1011062</v>
      </c>
      <c r="B108" s="19" t="s">
        <v>124</v>
      </c>
      <c r="C108" s="22">
        <v>23266052</v>
      </c>
      <c r="D108" s="22">
        <v>5082199</v>
      </c>
      <c r="E108" s="22">
        <v>22232572</v>
      </c>
      <c r="F108" s="22">
        <v>1033480</v>
      </c>
      <c r="G108" s="22">
        <v>0</v>
      </c>
      <c r="H108" s="22">
        <v>0</v>
      </c>
      <c r="I108" s="22">
        <v>1377452.48</v>
      </c>
      <c r="J108" s="23">
        <v>23831616.899999999</v>
      </c>
      <c r="K108" s="23">
        <v>5081326</v>
      </c>
      <c r="L108" s="22">
        <v>22789336.899999999</v>
      </c>
      <c r="M108" s="24">
        <f>VLOOKUP(A108,Uchwały_wyd_covid_15zoa!$A$2:$C$1000,3,FALSE)</f>
        <v>0</v>
      </c>
      <c r="N108" s="22">
        <v>1042280</v>
      </c>
      <c r="O108" s="22">
        <v>26761162.899999999</v>
      </c>
      <c r="P108" s="22">
        <v>9199755.3200000003</v>
      </c>
      <c r="Q108" s="34">
        <f t="shared" si="10"/>
        <v>0.34379999999999999</v>
      </c>
      <c r="R108" s="22">
        <f t="shared" si="11"/>
        <v>2420605.48</v>
      </c>
      <c r="S108" s="22">
        <f t="shared" si="12"/>
        <v>-873</v>
      </c>
      <c r="T108" s="22">
        <f t="shared" si="13"/>
        <v>565564.9</v>
      </c>
      <c r="U108" s="22">
        <f t="shared" si="14"/>
        <v>556764.9</v>
      </c>
      <c r="V108" s="22">
        <f t="shared" si="15"/>
        <v>8800</v>
      </c>
    </row>
    <row r="109" spans="1:22" x14ac:dyDescent="0.3">
      <c r="A109" s="18">
        <v>1012000</v>
      </c>
      <c r="B109" s="19" t="s">
        <v>125</v>
      </c>
      <c r="C109" s="22">
        <v>117609153</v>
      </c>
      <c r="D109" s="22">
        <v>26633383</v>
      </c>
      <c r="E109" s="22">
        <v>113687048</v>
      </c>
      <c r="F109" s="22">
        <v>3922105</v>
      </c>
      <c r="G109" s="22">
        <v>2141374</v>
      </c>
      <c r="H109" s="22">
        <v>0</v>
      </c>
      <c r="I109" s="22">
        <v>12468354.560000001</v>
      </c>
      <c r="J109" s="23">
        <v>120319349.04000001</v>
      </c>
      <c r="K109" s="23">
        <v>26624444</v>
      </c>
      <c r="L109" s="22">
        <v>119938821.45</v>
      </c>
      <c r="M109" s="24">
        <f>VLOOKUP(A109,Uchwały_wyd_covid_15zoa!$A$2:$C$1000,3,FALSE)</f>
        <v>0</v>
      </c>
      <c r="N109" s="22">
        <v>380527.59</v>
      </c>
      <c r="O109" s="22">
        <v>122701125.68000001</v>
      </c>
      <c r="P109" s="22">
        <v>13038972</v>
      </c>
      <c r="Q109" s="34">
        <f t="shared" si="10"/>
        <v>0.10630000000000001</v>
      </c>
      <c r="R109" s="22">
        <f t="shared" si="11"/>
        <v>14999195.15</v>
      </c>
      <c r="S109" s="22">
        <f t="shared" si="12"/>
        <v>-8939</v>
      </c>
      <c r="T109" s="22">
        <f t="shared" si="13"/>
        <v>2710196.04</v>
      </c>
      <c r="U109" s="22">
        <f t="shared" si="14"/>
        <v>6251773.4500000002</v>
      </c>
      <c r="V109" s="22">
        <f t="shared" si="15"/>
        <v>-3541577.41</v>
      </c>
    </row>
    <row r="110" spans="1:22" x14ac:dyDescent="0.3">
      <c r="A110" s="18">
        <v>1012011</v>
      </c>
      <c r="B110" s="19" t="s">
        <v>126</v>
      </c>
      <c r="C110" s="22">
        <v>211020775.03</v>
      </c>
      <c r="D110" s="22">
        <v>96753447</v>
      </c>
      <c r="E110" s="22">
        <v>207620679.44999999</v>
      </c>
      <c r="F110" s="22">
        <v>3400095.58</v>
      </c>
      <c r="G110" s="22">
        <v>0</v>
      </c>
      <c r="H110" s="22">
        <v>113371.24</v>
      </c>
      <c r="I110" s="22">
        <v>4961120.66</v>
      </c>
      <c r="J110" s="23">
        <v>209644794.43000001</v>
      </c>
      <c r="K110" s="23">
        <v>96737393</v>
      </c>
      <c r="L110" s="22">
        <v>207677915.09</v>
      </c>
      <c r="M110" s="24">
        <f>VLOOKUP(A110,Uchwały_wyd_covid_15zoa!$A$2:$C$1000,3,FALSE)</f>
        <v>0</v>
      </c>
      <c r="N110" s="22">
        <v>1966879.34</v>
      </c>
      <c r="O110" s="22">
        <v>229482769.28</v>
      </c>
      <c r="P110" s="22">
        <v>61200791.520000003</v>
      </c>
      <c r="Q110" s="34">
        <f t="shared" si="10"/>
        <v>0.26669999999999999</v>
      </c>
      <c r="R110" s="22">
        <f t="shared" si="11"/>
        <v>7057425.2400000002</v>
      </c>
      <c r="S110" s="22">
        <f t="shared" si="12"/>
        <v>-16054</v>
      </c>
      <c r="T110" s="22">
        <f t="shared" si="13"/>
        <v>-1375980.6</v>
      </c>
      <c r="U110" s="22">
        <f t="shared" si="14"/>
        <v>57235.64</v>
      </c>
      <c r="V110" s="22">
        <f t="shared" si="15"/>
        <v>-1433216.24</v>
      </c>
    </row>
    <row r="111" spans="1:22" x14ac:dyDescent="0.3">
      <c r="A111" s="18">
        <v>1012022</v>
      </c>
      <c r="B111" s="19" t="s">
        <v>127</v>
      </c>
      <c r="C111" s="22">
        <v>20710104</v>
      </c>
      <c r="D111" s="22">
        <v>6273232</v>
      </c>
      <c r="E111" s="22">
        <v>20322127.600000001</v>
      </c>
      <c r="F111" s="22">
        <v>387976.4</v>
      </c>
      <c r="G111" s="22">
        <v>0</v>
      </c>
      <c r="H111" s="22">
        <v>13284.6</v>
      </c>
      <c r="I111" s="22">
        <v>1153224.67</v>
      </c>
      <c r="J111" s="23">
        <v>21188105.039999999</v>
      </c>
      <c r="K111" s="23">
        <v>6600107</v>
      </c>
      <c r="L111" s="22">
        <v>20866400.640000001</v>
      </c>
      <c r="M111" s="24">
        <f>VLOOKUP(A111,Uchwały_wyd_covid_15zoa!$A$2:$C$1000,3,FALSE)</f>
        <v>0</v>
      </c>
      <c r="N111" s="22">
        <v>321704.40000000002</v>
      </c>
      <c r="O111" s="22">
        <v>28070946.199999999</v>
      </c>
      <c r="P111" s="22">
        <v>4527865</v>
      </c>
      <c r="Q111" s="34">
        <f t="shared" si="10"/>
        <v>0.1613</v>
      </c>
      <c r="R111" s="22">
        <f t="shared" si="11"/>
        <v>1488213.67</v>
      </c>
      <c r="S111" s="22">
        <f t="shared" si="12"/>
        <v>326875</v>
      </c>
      <c r="T111" s="22">
        <f t="shared" si="13"/>
        <v>478001.04</v>
      </c>
      <c r="U111" s="22">
        <f t="shared" si="14"/>
        <v>544273.04</v>
      </c>
      <c r="V111" s="22">
        <f t="shared" si="15"/>
        <v>-66272</v>
      </c>
    </row>
    <row r="112" spans="1:22" x14ac:dyDescent="0.3">
      <c r="A112" s="18">
        <v>1012032</v>
      </c>
      <c r="B112" s="19" t="s">
        <v>128</v>
      </c>
      <c r="C112" s="22">
        <v>27641012.670000002</v>
      </c>
      <c r="D112" s="22">
        <v>5684017.21</v>
      </c>
      <c r="E112" s="22">
        <v>27657328.27</v>
      </c>
      <c r="F112" s="22">
        <v>-16315.6</v>
      </c>
      <c r="G112" s="22">
        <v>0</v>
      </c>
      <c r="H112" s="22">
        <v>1085024.3</v>
      </c>
      <c r="I112" s="22">
        <v>466186.63</v>
      </c>
      <c r="J112" s="23">
        <v>27225655.829999998</v>
      </c>
      <c r="K112" s="23">
        <v>5767711.21</v>
      </c>
      <c r="L112" s="22">
        <v>27493163.879999999</v>
      </c>
      <c r="M112" s="24">
        <f>VLOOKUP(A112,Uchwały_wyd_covid_15zoa!$A$2:$C$1000,3,FALSE)</f>
        <v>0</v>
      </c>
      <c r="N112" s="22">
        <v>-267508.05</v>
      </c>
      <c r="O112" s="22">
        <v>28187047.780000001</v>
      </c>
      <c r="P112" s="22">
        <v>6632990</v>
      </c>
      <c r="Q112" s="34">
        <f t="shared" si="10"/>
        <v>0.23530000000000001</v>
      </c>
      <c r="R112" s="22">
        <f t="shared" si="11"/>
        <v>1283702.8799999999</v>
      </c>
      <c r="S112" s="22">
        <f t="shared" si="12"/>
        <v>83694</v>
      </c>
      <c r="T112" s="22">
        <f t="shared" si="13"/>
        <v>-415356.84</v>
      </c>
      <c r="U112" s="22">
        <f t="shared" si="14"/>
        <v>-164164.39000000001</v>
      </c>
      <c r="V112" s="22">
        <f t="shared" si="15"/>
        <v>-251192.45</v>
      </c>
    </row>
    <row r="113" spans="1:22" x14ac:dyDescent="0.3">
      <c r="A113" s="18">
        <v>1012042</v>
      </c>
      <c r="B113" s="19" t="s">
        <v>129</v>
      </c>
      <c r="C113" s="22">
        <v>27107878</v>
      </c>
      <c r="D113" s="22">
        <v>7554158</v>
      </c>
      <c r="E113" s="22">
        <v>25970911.629999999</v>
      </c>
      <c r="F113" s="22">
        <v>1136966.3700000001</v>
      </c>
      <c r="G113" s="22">
        <v>0</v>
      </c>
      <c r="H113" s="22">
        <v>402096.08</v>
      </c>
      <c r="I113" s="22">
        <v>430376.97</v>
      </c>
      <c r="J113" s="23">
        <v>27481717.510000002</v>
      </c>
      <c r="K113" s="23">
        <v>7552314</v>
      </c>
      <c r="L113" s="22">
        <v>26561805.140000001</v>
      </c>
      <c r="M113" s="24">
        <f>VLOOKUP(A113,Uchwały_wyd_covid_15zoa!$A$2:$C$1000,3,FALSE)</f>
        <v>0</v>
      </c>
      <c r="N113" s="22">
        <v>919912.37</v>
      </c>
      <c r="O113" s="22">
        <v>32506637.510000002</v>
      </c>
      <c r="P113" s="22">
        <v>4759580.76</v>
      </c>
      <c r="Q113" s="34">
        <f t="shared" si="10"/>
        <v>0.1464</v>
      </c>
      <c r="R113" s="22">
        <f t="shared" si="11"/>
        <v>1754229.42</v>
      </c>
      <c r="S113" s="22">
        <f t="shared" si="12"/>
        <v>-1844</v>
      </c>
      <c r="T113" s="22">
        <f t="shared" si="13"/>
        <v>373839.51</v>
      </c>
      <c r="U113" s="22">
        <f t="shared" si="14"/>
        <v>590893.51</v>
      </c>
      <c r="V113" s="22">
        <f t="shared" si="15"/>
        <v>-217054</v>
      </c>
    </row>
    <row r="114" spans="1:22" x14ac:dyDescent="0.3">
      <c r="A114" s="18">
        <v>1012053</v>
      </c>
      <c r="B114" s="19" t="s">
        <v>130</v>
      </c>
      <c r="C114" s="22">
        <v>38734269.799999997</v>
      </c>
      <c r="D114" s="22">
        <v>13585893</v>
      </c>
      <c r="E114" s="22">
        <v>36485371.799999997</v>
      </c>
      <c r="F114" s="22">
        <v>2248898</v>
      </c>
      <c r="G114" s="22">
        <v>12046992.42</v>
      </c>
      <c r="H114" s="22">
        <v>2289546.4700000002</v>
      </c>
      <c r="I114" s="22">
        <v>872922</v>
      </c>
      <c r="J114" s="23">
        <v>38529211.43</v>
      </c>
      <c r="K114" s="23">
        <v>13585893</v>
      </c>
      <c r="L114" s="22">
        <v>37875313.43</v>
      </c>
      <c r="M114" s="24">
        <f>VLOOKUP(A114,Uchwały_wyd_covid_15zoa!$A$2:$C$1000,3,FALSE)</f>
        <v>0</v>
      </c>
      <c r="N114" s="22">
        <v>653898</v>
      </c>
      <c r="O114" s="22">
        <v>41981468.43</v>
      </c>
      <c r="P114" s="22">
        <v>851064.85</v>
      </c>
      <c r="Q114" s="34">
        <f t="shared" si="10"/>
        <v>2.0299999999999999E-2</v>
      </c>
      <c r="R114" s="22">
        <f t="shared" si="11"/>
        <v>15863358.890000001</v>
      </c>
      <c r="S114" s="22">
        <f t="shared" si="12"/>
        <v>0</v>
      </c>
      <c r="T114" s="22">
        <f t="shared" si="13"/>
        <v>-205058.37</v>
      </c>
      <c r="U114" s="22">
        <f t="shared" si="14"/>
        <v>1389941.63</v>
      </c>
      <c r="V114" s="22">
        <f t="shared" si="15"/>
        <v>-1595000</v>
      </c>
    </row>
    <row r="115" spans="1:22" x14ac:dyDescent="0.3">
      <c r="A115" s="18">
        <v>1012062</v>
      </c>
      <c r="B115" s="19" t="s">
        <v>131</v>
      </c>
      <c r="C115" s="22">
        <v>20212127</v>
      </c>
      <c r="D115" s="22">
        <v>4472561</v>
      </c>
      <c r="E115" s="22">
        <v>20096327</v>
      </c>
      <c r="F115" s="22">
        <v>115800</v>
      </c>
      <c r="G115" s="22">
        <v>0</v>
      </c>
      <c r="H115" s="22">
        <v>9227.15</v>
      </c>
      <c r="I115" s="22">
        <v>522670.44</v>
      </c>
      <c r="J115" s="23">
        <v>20345278.129999999</v>
      </c>
      <c r="K115" s="23">
        <v>4471693</v>
      </c>
      <c r="L115" s="22">
        <v>20255881.699999999</v>
      </c>
      <c r="M115" s="24">
        <f>VLOOKUP(A115,Uchwały_wyd_covid_15zoa!$A$2:$C$1000,3,FALSE)</f>
        <v>0</v>
      </c>
      <c r="N115" s="22">
        <v>89396.43</v>
      </c>
      <c r="O115" s="22">
        <v>21086466.550000001</v>
      </c>
      <c r="P115" s="22">
        <v>1109125</v>
      </c>
      <c r="Q115" s="34">
        <f t="shared" si="10"/>
        <v>5.2600000000000001E-2</v>
      </c>
      <c r="R115" s="22">
        <f t="shared" si="11"/>
        <v>622162.02</v>
      </c>
      <c r="S115" s="22">
        <f t="shared" si="12"/>
        <v>-868</v>
      </c>
      <c r="T115" s="22">
        <f t="shared" si="13"/>
        <v>133151.13</v>
      </c>
      <c r="U115" s="22">
        <f t="shared" si="14"/>
        <v>159554.70000000001</v>
      </c>
      <c r="V115" s="22">
        <f t="shared" si="15"/>
        <v>-26403.57</v>
      </c>
    </row>
    <row r="116" spans="1:22" x14ac:dyDescent="0.3">
      <c r="A116" s="18">
        <v>1012072</v>
      </c>
      <c r="B116" s="19" t="s">
        <v>132</v>
      </c>
      <c r="C116" s="22">
        <v>20192443.25</v>
      </c>
      <c r="D116" s="22">
        <v>4407563</v>
      </c>
      <c r="E116" s="22">
        <v>20089988.260000002</v>
      </c>
      <c r="F116" s="22">
        <v>102454.99</v>
      </c>
      <c r="G116" s="22">
        <v>0</v>
      </c>
      <c r="H116" s="22">
        <v>4082.86</v>
      </c>
      <c r="I116" s="22">
        <v>465569.4</v>
      </c>
      <c r="J116" s="23">
        <v>20734133.420000002</v>
      </c>
      <c r="K116" s="23">
        <v>4406678</v>
      </c>
      <c r="L116" s="22">
        <v>20401139.510000002</v>
      </c>
      <c r="M116" s="24">
        <f>VLOOKUP(A116,Uchwały_wyd_covid_15zoa!$A$2:$C$1000,3,FALSE)</f>
        <v>0</v>
      </c>
      <c r="N116" s="22">
        <v>332993.90999999997</v>
      </c>
      <c r="O116" s="22">
        <v>21805100.27</v>
      </c>
      <c r="P116" s="22">
        <v>3809153.78</v>
      </c>
      <c r="Q116" s="34">
        <f t="shared" si="10"/>
        <v>0.17469999999999999</v>
      </c>
      <c r="R116" s="22">
        <f t="shared" si="11"/>
        <v>803531.17</v>
      </c>
      <c r="S116" s="22">
        <f t="shared" si="12"/>
        <v>-885</v>
      </c>
      <c r="T116" s="22">
        <f t="shared" si="13"/>
        <v>541690.17000000004</v>
      </c>
      <c r="U116" s="22">
        <f t="shared" si="14"/>
        <v>311151.25</v>
      </c>
      <c r="V116" s="22">
        <f t="shared" si="15"/>
        <v>230538.92</v>
      </c>
    </row>
    <row r="117" spans="1:22" x14ac:dyDescent="0.3">
      <c r="A117" s="18">
        <v>1012082</v>
      </c>
      <c r="B117" s="19" t="s">
        <v>133</v>
      </c>
      <c r="C117" s="22">
        <v>21634554.23</v>
      </c>
      <c r="D117" s="22">
        <v>5515694</v>
      </c>
      <c r="E117" s="22">
        <v>20297661.850000001</v>
      </c>
      <c r="F117" s="22">
        <v>1336892.3799999999</v>
      </c>
      <c r="G117" s="22">
        <v>0</v>
      </c>
      <c r="H117" s="22">
        <v>210476.9</v>
      </c>
      <c r="I117" s="22">
        <v>773998.94</v>
      </c>
      <c r="J117" s="23">
        <v>21926627.489999998</v>
      </c>
      <c r="K117" s="23">
        <v>5514457</v>
      </c>
      <c r="L117" s="22">
        <v>20845156.109999999</v>
      </c>
      <c r="M117" s="24">
        <f>VLOOKUP(A117,Uchwały_wyd_covid_15zoa!$A$2:$C$1000,3,FALSE)</f>
        <v>0</v>
      </c>
      <c r="N117" s="22">
        <v>1081471.3799999999</v>
      </c>
      <c r="O117" s="22">
        <v>27486230.93</v>
      </c>
      <c r="P117" s="22">
        <v>6095512.3099999996</v>
      </c>
      <c r="Q117" s="34">
        <f t="shared" si="10"/>
        <v>0.2218</v>
      </c>
      <c r="R117" s="22">
        <f t="shared" si="11"/>
        <v>2067184.22</v>
      </c>
      <c r="S117" s="22">
        <f t="shared" si="12"/>
        <v>-1237</v>
      </c>
      <c r="T117" s="22">
        <f t="shared" si="13"/>
        <v>292073.26</v>
      </c>
      <c r="U117" s="22">
        <f t="shared" si="14"/>
        <v>547494.26</v>
      </c>
      <c r="V117" s="22">
        <f t="shared" si="15"/>
        <v>-255421</v>
      </c>
    </row>
    <row r="118" spans="1:22" x14ac:dyDescent="0.3">
      <c r="A118" s="18">
        <v>1012092</v>
      </c>
      <c r="B118" s="19" t="s">
        <v>134</v>
      </c>
      <c r="C118" s="22">
        <v>22939331</v>
      </c>
      <c r="D118" s="22">
        <v>7507723</v>
      </c>
      <c r="E118" s="22">
        <v>20621344</v>
      </c>
      <c r="F118" s="22">
        <v>2317987</v>
      </c>
      <c r="G118" s="22">
        <v>3480428.8</v>
      </c>
      <c r="H118" s="22">
        <v>505135</v>
      </c>
      <c r="I118" s="22">
        <v>305312.23</v>
      </c>
      <c r="J118" s="23">
        <v>23211764.850000001</v>
      </c>
      <c r="K118" s="23">
        <v>7506488</v>
      </c>
      <c r="L118" s="22">
        <v>20921922.850000001</v>
      </c>
      <c r="M118" s="24">
        <f>VLOOKUP(A118,Uchwały_wyd_covid_15zoa!$A$2:$C$1000,3,FALSE)</f>
        <v>0</v>
      </c>
      <c r="N118" s="22">
        <v>2289842</v>
      </c>
      <c r="O118" s="22">
        <v>23421047.850000001</v>
      </c>
      <c r="P118" s="22">
        <v>2973790</v>
      </c>
      <c r="Q118" s="34">
        <f t="shared" si="10"/>
        <v>0.127</v>
      </c>
      <c r="R118" s="22">
        <f t="shared" si="11"/>
        <v>6581953.0300000003</v>
      </c>
      <c r="S118" s="22">
        <f t="shared" si="12"/>
        <v>-1235</v>
      </c>
      <c r="T118" s="22">
        <f t="shared" si="13"/>
        <v>272433.84999999998</v>
      </c>
      <c r="U118" s="22">
        <f t="shared" si="14"/>
        <v>300578.84999999998</v>
      </c>
      <c r="V118" s="22">
        <f t="shared" si="15"/>
        <v>-28145</v>
      </c>
    </row>
    <row r="119" spans="1:22" x14ac:dyDescent="0.3">
      <c r="A119" s="18">
        <v>1012102</v>
      </c>
      <c r="B119" s="19" t="s">
        <v>135</v>
      </c>
      <c r="C119" s="22">
        <v>21253414.199999999</v>
      </c>
      <c r="D119" s="22">
        <v>7347679</v>
      </c>
      <c r="E119" s="22">
        <v>19845284.850000001</v>
      </c>
      <c r="F119" s="22">
        <v>1408129.35</v>
      </c>
      <c r="G119" s="22">
        <v>1399661.51</v>
      </c>
      <c r="H119" s="22">
        <v>14680.94</v>
      </c>
      <c r="I119" s="22">
        <v>0</v>
      </c>
      <c r="J119" s="23">
        <v>21555604.899999999</v>
      </c>
      <c r="K119" s="23">
        <v>7345725</v>
      </c>
      <c r="L119" s="22">
        <v>20221668.879999999</v>
      </c>
      <c r="M119" s="24">
        <f>VLOOKUP(A119,Uchwały_wyd_covid_15zoa!$A$2:$C$1000,3,FALSE)</f>
        <v>0</v>
      </c>
      <c r="N119" s="22">
        <v>1333936.02</v>
      </c>
      <c r="O119" s="22">
        <v>24933568.079999998</v>
      </c>
      <c r="P119" s="22">
        <v>0</v>
      </c>
      <c r="Q119" s="34">
        <f t="shared" si="10"/>
        <v>0</v>
      </c>
      <c r="R119" s="22">
        <f t="shared" si="11"/>
        <v>2750232.47</v>
      </c>
      <c r="S119" s="22">
        <f t="shared" si="12"/>
        <v>-1954</v>
      </c>
      <c r="T119" s="22">
        <f t="shared" si="13"/>
        <v>302190.7</v>
      </c>
      <c r="U119" s="22">
        <f t="shared" si="14"/>
        <v>376384.03</v>
      </c>
      <c r="V119" s="22">
        <f t="shared" si="15"/>
        <v>-74193.33</v>
      </c>
    </row>
    <row r="120" spans="1:22" x14ac:dyDescent="0.3">
      <c r="A120" s="18">
        <v>1012113</v>
      </c>
      <c r="B120" s="19" t="s">
        <v>136</v>
      </c>
      <c r="C120" s="22">
        <v>34623177.020000003</v>
      </c>
      <c r="D120" s="22">
        <v>7714480.2400000002</v>
      </c>
      <c r="E120" s="22">
        <v>32702837.379999999</v>
      </c>
      <c r="F120" s="22">
        <v>1920339.64</v>
      </c>
      <c r="G120" s="22">
        <v>0</v>
      </c>
      <c r="H120" s="22">
        <v>26656.68</v>
      </c>
      <c r="I120" s="22">
        <v>1403347.49</v>
      </c>
      <c r="J120" s="23">
        <v>34178111.009999998</v>
      </c>
      <c r="K120" s="23">
        <v>7714480.2400000002</v>
      </c>
      <c r="L120" s="22">
        <v>32257771.370000001</v>
      </c>
      <c r="M120" s="24">
        <f>VLOOKUP(A120,Uchwały_wyd_covid_15zoa!$A$2:$C$1000,3,FALSE)</f>
        <v>0</v>
      </c>
      <c r="N120" s="22">
        <v>1920339.64</v>
      </c>
      <c r="O120" s="22">
        <v>39995557.210000001</v>
      </c>
      <c r="P120" s="22">
        <v>4555275.0999999996</v>
      </c>
      <c r="Q120" s="34">
        <f t="shared" si="10"/>
        <v>0.1139</v>
      </c>
      <c r="R120" s="22">
        <f t="shared" si="11"/>
        <v>3350343.81</v>
      </c>
      <c r="S120" s="22">
        <f t="shared" si="12"/>
        <v>0</v>
      </c>
      <c r="T120" s="22">
        <f t="shared" si="13"/>
        <v>-445066.01</v>
      </c>
      <c r="U120" s="22">
        <f t="shared" si="14"/>
        <v>-445066.01</v>
      </c>
      <c r="V120" s="22">
        <f t="shared" si="15"/>
        <v>0</v>
      </c>
    </row>
    <row r="121" spans="1:22" x14ac:dyDescent="0.3">
      <c r="A121" s="18">
        <v>1012122</v>
      </c>
      <c r="B121" s="19" t="s">
        <v>126</v>
      </c>
      <c r="C121" s="22">
        <v>27422517</v>
      </c>
      <c r="D121" s="22">
        <v>8329627</v>
      </c>
      <c r="E121" s="22">
        <v>26516517</v>
      </c>
      <c r="F121" s="22">
        <v>906000</v>
      </c>
      <c r="G121" s="22">
        <v>436792.09</v>
      </c>
      <c r="H121" s="22">
        <v>335779.9</v>
      </c>
      <c r="I121" s="22">
        <v>1155000</v>
      </c>
      <c r="J121" s="23">
        <v>27522249.949999999</v>
      </c>
      <c r="K121" s="23">
        <v>8328036</v>
      </c>
      <c r="L121" s="22">
        <v>27154920.949999999</v>
      </c>
      <c r="M121" s="24">
        <f>VLOOKUP(A121,Uchwały_wyd_covid_15zoa!$A$2:$C$1000,3,FALSE)</f>
        <v>0</v>
      </c>
      <c r="N121" s="22">
        <v>367329</v>
      </c>
      <c r="O121" s="22">
        <v>28791410.960000001</v>
      </c>
      <c r="P121" s="22">
        <v>1012500</v>
      </c>
      <c r="Q121" s="34">
        <f t="shared" si="10"/>
        <v>3.5200000000000002E-2</v>
      </c>
      <c r="R121" s="22">
        <f t="shared" si="11"/>
        <v>2296491.9900000002</v>
      </c>
      <c r="S121" s="22">
        <f t="shared" si="12"/>
        <v>-1591</v>
      </c>
      <c r="T121" s="22">
        <f t="shared" si="13"/>
        <v>99732.95</v>
      </c>
      <c r="U121" s="22">
        <f t="shared" si="14"/>
        <v>638403.94999999995</v>
      </c>
      <c r="V121" s="22">
        <f t="shared" si="15"/>
        <v>-538671</v>
      </c>
    </row>
    <row r="122" spans="1:22" x14ac:dyDescent="0.3">
      <c r="A122" s="18">
        <v>1012132</v>
      </c>
      <c r="B122" s="19" t="s">
        <v>137</v>
      </c>
      <c r="C122" s="22">
        <v>21141678.699999999</v>
      </c>
      <c r="D122" s="22">
        <v>4222896</v>
      </c>
      <c r="E122" s="22">
        <v>20372849.530000001</v>
      </c>
      <c r="F122" s="22">
        <v>768829.17</v>
      </c>
      <c r="G122" s="22">
        <v>150932.46</v>
      </c>
      <c r="H122" s="22">
        <v>30324.639999999999</v>
      </c>
      <c r="I122" s="22">
        <v>1304347.25</v>
      </c>
      <c r="J122" s="23">
        <v>21098666.890000001</v>
      </c>
      <c r="K122" s="23">
        <v>4222844</v>
      </c>
      <c r="L122" s="22">
        <v>20246921.719999999</v>
      </c>
      <c r="M122" s="24">
        <f>VLOOKUP(A122,Uchwały_wyd_covid_15zoa!$A$2:$C$1000,3,FALSE)</f>
        <v>0</v>
      </c>
      <c r="N122" s="22">
        <v>851745.17</v>
      </c>
      <c r="O122" s="22">
        <v>23675316.190000001</v>
      </c>
      <c r="P122" s="22">
        <v>6629974.9000000004</v>
      </c>
      <c r="Q122" s="34">
        <f t="shared" si="10"/>
        <v>0.28000000000000003</v>
      </c>
      <c r="R122" s="22">
        <f t="shared" si="11"/>
        <v>2337401.52</v>
      </c>
      <c r="S122" s="22">
        <f t="shared" si="12"/>
        <v>-52</v>
      </c>
      <c r="T122" s="22">
        <f t="shared" si="13"/>
        <v>-43011.81</v>
      </c>
      <c r="U122" s="22">
        <f t="shared" si="14"/>
        <v>-125927.81</v>
      </c>
      <c r="V122" s="22">
        <f t="shared" si="15"/>
        <v>82916</v>
      </c>
    </row>
    <row r="123" spans="1:22" x14ac:dyDescent="0.3">
      <c r="A123" s="18">
        <v>1012142</v>
      </c>
      <c r="B123" s="19" t="s">
        <v>138</v>
      </c>
      <c r="C123" s="22">
        <v>24210026.84</v>
      </c>
      <c r="D123" s="22">
        <v>4283085.62</v>
      </c>
      <c r="E123" s="22">
        <v>22848963.780000001</v>
      </c>
      <c r="F123" s="22">
        <v>1361063.06</v>
      </c>
      <c r="G123" s="22">
        <v>0</v>
      </c>
      <c r="H123" s="22">
        <v>69536.800000000003</v>
      </c>
      <c r="I123" s="22">
        <v>1569831.16</v>
      </c>
      <c r="J123" s="23">
        <v>24523398.399999999</v>
      </c>
      <c r="K123" s="23">
        <v>4283085.62</v>
      </c>
      <c r="L123" s="22">
        <v>23530266.960000001</v>
      </c>
      <c r="M123" s="24">
        <f>VLOOKUP(A123,Uchwały_wyd_covid_15zoa!$A$2:$C$1000,3,FALSE)</f>
        <v>0</v>
      </c>
      <c r="N123" s="22">
        <v>993131.44</v>
      </c>
      <c r="O123" s="22">
        <v>27379430.140000001</v>
      </c>
      <c r="P123" s="22">
        <v>1123461.08</v>
      </c>
      <c r="Q123" s="34">
        <f t="shared" si="10"/>
        <v>4.1000000000000002E-2</v>
      </c>
      <c r="R123" s="22">
        <f t="shared" si="11"/>
        <v>2632499.4</v>
      </c>
      <c r="S123" s="22">
        <f t="shared" si="12"/>
        <v>0</v>
      </c>
      <c r="T123" s="22">
        <f t="shared" si="13"/>
        <v>313371.56</v>
      </c>
      <c r="U123" s="22">
        <f t="shared" si="14"/>
        <v>681303.18</v>
      </c>
      <c r="V123" s="22">
        <f t="shared" si="15"/>
        <v>-367931.62</v>
      </c>
    </row>
    <row r="124" spans="1:22" x14ac:dyDescent="0.3">
      <c r="A124" s="18">
        <v>1013000</v>
      </c>
      <c r="B124" s="19" t="s">
        <v>139</v>
      </c>
      <c r="C124" s="22">
        <v>59662290</v>
      </c>
      <c r="D124" s="22">
        <v>12619456</v>
      </c>
      <c r="E124" s="22">
        <v>58124979</v>
      </c>
      <c r="F124" s="22">
        <v>1537311</v>
      </c>
      <c r="G124" s="22">
        <v>0</v>
      </c>
      <c r="H124" s="22">
        <v>0</v>
      </c>
      <c r="I124" s="22">
        <v>7973360.1100000003</v>
      </c>
      <c r="J124" s="23">
        <v>61814249</v>
      </c>
      <c r="K124" s="23">
        <v>12615140</v>
      </c>
      <c r="L124" s="22">
        <v>60118710</v>
      </c>
      <c r="M124" s="24">
        <f>VLOOKUP(A124,Uchwały_wyd_covid_15zoa!$A$2:$C$1000,3,FALSE)</f>
        <v>0</v>
      </c>
      <c r="N124" s="22">
        <v>1695539</v>
      </c>
      <c r="O124" s="22">
        <v>64290369</v>
      </c>
      <c r="P124" s="22">
        <v>19519189.02</v>
      </c>
      <c r="Q124" s="34">
        <f t="shared" si="10"/>
        <v>0.30359999999999998</v>
      </c>
      <c r="R124" s="22">
        <f t="shared" si="11"/>
        <v>9673215.1099999994</v>
      </c>
      <c r="S124" s="22">
        <f t="shared" si="12"/>
        <v>-4316</v>
      </c>
      <c r="T124" s="22">
        <f t="shared" si="13"/>
        <v>2151959</v>
      </c>
      <c r="U124" s="22">
        <f t="shared" si="14"/>
        <v>1993731</v>
      </c>
      <c r="V124" s="22">
        <f t="shared" si="15"/>
        <v>158228</v>
      </c>
    </row>
    <row r="125" spans="1:22" x14ac:dyDescent="0.3">
      <c r="A125" s="18">
        <v>1013011</v>
      </c>
      <c r="B125" s="19" t="s">
        <v>140</v>
      </c>
      <c r="C125" s="22">
        <v>93587987</v>
      </c>
      <c r="D125" s="22">
        <v>45468501</v>
      </c>
      <c r="E125" s="22">
        <v>90259387</v>
      </c>
      <c r="F125" s="22">
        <v>3328600</v>
      </c>
      <c r="G125" s="22">
        <v>0</v>
      </c>
      <c r="H125" s="22">
        <v>0</v>
      </c>
      <c r="I125" s="22">
        <v>3993858.96</v>
      </c>
      <c r="J125" s="23">
        <v>94443713.549999997</v>
      </c>
      <c r="K125" s="23">
        <v>45466336</v>
      </c>
      <c r="L125" s="22">
        <v>91240113.549999997</v>
      </c>
      <c r="M125" s="24">
        <f>VLOOKUP(A125,Uchwały_wyd_covid_15zoa!$A$2:$C$1000,3,FALSE)</f>
        <v>0</v>
      </c>
      <c r="N125" s="22">
        <v>3203600</v>
      </c>
      <c r="O125" s="22">
        <v>106268633.55</v>
      </c>
      <c r="P125" s="22">
        <v>35878031.530000001</v>
      </c>
      <c r="Q125" s="34">
        <f t="shared" si="10"/>
        <v>0.33760000000000001</v>
      </c>
      <c r="R125" s="22">
        <f t="shared" si="11"/>
        <v>7199623.96</v>
      </c>
      <c r="S125" s="22">
        <f t="shared" si="12"/>
        <v>-2165</v>
      </c>
      <c r="T125" s="22">
        <f t="shared" si="13"/>
        <v>855726.55</v>
      </c>
      <c r="U125" s="22">
        <f t="shared" si="14"/>
        <v>980726.55</v>
      </c>
      <c r="V125" s="22">
        <f t="shared" si="15"/>
        <v>-125000</v>
      </c>
    </row>
    <row r="126" spans="1:22" x14ac:dyDescent="0.3">
      <c r="A126" s="18">
        <v>1013023</v>
      </c>
      <c r="B126" s="19" t="s">
        <v>141</v>
      </c>
      <c r="C126" s="22">
        <v>57156347.039999999</v>
      </c>
      <c r="D126" s="22">
        <v>16841700</v>
      </c>
      <c r="E126" s="22">
        <v>55944206.5</v>
      </c>
      <c r="F126" s="22">
        <v>1212140.54</v>
      </c>
      <c r="G126" s="22">
        <v>0</v>
      </c>
      <c r="H126" s="22">
        <v>0</v>
      </c>
      <c r="I126" s="22">
        <v>2444263.5499999998</v>
      </c>
      <c r="J126" s="23">
        <v>56233300.579999998</v>
      </c>
      <c r="K126" s="23">
        <v>16119780</v>
      </c>
      <c r="L126" s="22">
        <v>55340522.93</v>
      </c>
      <c r="M126" s="24">
        <f>VLOOKUP(A126,Uchwały_wyd_covid_15zoa!$A$2:$C$1000,3,FALSE)</f>
        <v>0</v>
      </c>
      <c r="N126" s="22">
        <v>892777.65</v>
      </c>
      <c r="O126" s="22">
        <v>62485084.229999997</v>
      </c>
      <c r="P126" s="22">
        <v>21547256.649999999</v>
      </c>
      <c r="Q126" s="34">
        <f t="shared" si="10"/>
        <v>0.3448</v>
      </c>
      <c r="R126" s="22">
        <f t="shared" si="11"/>
        <v>4058961.2</v>
      </c>
      <c r="S126" s="22">
        <f t="shared" si="12"/>
        <v>-721920</v>
      </c>
      <c r="T126" s="22">
        <f t="shared" si="13"/>
        <v>-923046.46</v>
      </c>
      <c r="U126" s="22">
        <f t="shared" si="14"/>
        <v>-603683.56999999995</v>
      </c>
      <c r="V126" s="22">
        <f t="shared" si="15"/>
        <v>-319362.89</v>
      </c>
    </row>
    <row r="127" spans="1:22" x14ac:dyDescent="0.3">
      <c r="A127" s="18">
        <v>1013032</v>
      </c>
      <c r="B127" s="19" t="s">
        <v>142</v>
      </c>
      <c r="C127" s="22">
        <v>19834145.210000001</v>
      </c>
      <c r="D127" s="22">
        <v>3838977</v>
      </c>
      <c r="E127" s="22">
        <v>19659207.969999999</v>
      </c>
      <c r="F127" s="22">
        <v>174937.24</v>
      </c>
      <c r="G127" s="22">
        <v>0</v>
      </c>
      <c r="H127" s="22">
        <v>0</v>
      </c>
      <c r="I127" s="22">
        <v>0</v>
      </c>
      <c r="J127" s="23">
        <v>19622478.43</v>
      </c>
      <c r="K127" s="23">
        <v>3838301</v>
      </c>
      <c r="L127" s="22">
        <v>19578223.390000001</v>
      </c>
      <c r="M127" s="24">
        <f>VLOOKUP(A127,Uchwały_wyd_covid_15zoa!$A$2:$C$1000,3,FALSE)</f>
        <v>0</v>
      </c>
      <c r="N127" s="22">
        <v>44255.040000000001</v>
      </c>
      <c r="O127" s="22">
        <v>19622478.43</v>
      </c>
      <c r="P127" s="22">
        <v>4054860.61</v>
      </c>
      <c r="Q127" s="34">
        <f t="shared" si="10"/>
        <v>0.20660000000000001</v>
      </c>
      <c r="R127" s="22">
        <f t="shared" si="11"/>
        <v>44931.040000000001</v>
      </c>
      <c r="S127" s="22">
        <f t="shared" si="12"/>
        <v>-676</v>
      </c>
      <c r="T127" s="22">
        <f t="shared" si="13"/>
        <v>-211666.78</v>
      </c>
      <c r="U127" s="22">
        <f t="shared" si="14"/>
        <v>-80984.58</v>
      </c>
      <c r="V127" s="22">
        <f t="shared" si="15"/>
        <v>-130682.2</v>
      </c>
    </row>
    <row r="128" spans="1:22" x14ac:dyDescent="0.3">
      <c r="A128" s="18">
        <v>1013042</v>
      </c>
      <c r="B128" s="19" t="s">
        <v>140</v>
      </c>
      <c r="C128" s="22">
        <v>42852468.93</v>
      </c>
      <c r="D128" s="22">
        <v>15196298</v>
      </c>
      <c r="E128" s="22">
        <v>42061624.270000003</v>
      </c>
      <c r="F128" s="22">
        <v>790844.66</v>
      </c>
      <c r="G128" s="22">
        <v>0</v>
      </c>
      <c r="H128" s="22">
        <v>0</v>
      </c>
      <c r="I128" s="22">
        <v>3292167.96</v>
      </c>
      <c r="J128" s="23">
        <v>44082358.609999999</v>
      </c>
      <c r="K128" s="23">
        <v>15190701</v>
      </c>
      <c r="L128" s="22">
        <v>43195778.75</v>
      </c>
      <c r="M128" s="24">
        <f>VLOOKUP(A128,Uchwały_wyd_covid_15zoa!$A$2:$C$1000,3,FALSE)</f>
        <v>0</v>
      </c>
      <c r="N128" s="22">
        <v>886579.86</v>
      </c>
      <c r="O128" s="22">
        <v>44325123.409999996</v>
      </c>
      <c r="P128" s="22">
        <v>6322560.2400000002</v>
      </c>
      <c r="Q128" s="34">
        <f t="shared" si="10"/>
        <v>0.1426</v>
      </c>
      <c r="R128" s="22">
        <f t="shared" si="11"/>
        <v>4184344.82</v>
      </c>
      <c r="S128" s="22">
        <f t="shared" si="12"/>
        <v>-5597</v>
      </c>
      <c r="T128" s="22">
        <f t="shared" si="13"/>
        <v>1229889.68</v>
      </c>
      <c r="U128" s="22">
        <f t="shared" si="14"/>
        <v>1134154.48</v>
      </c>
      <c r="V128" s="22">
        <f t="shared" si="15"/>
        <v>95735.2</v>
      </c>
    </row>
    <row r="129" spans="1:22" x14ac:dyDescent="0.3">
      <c r="A129" s="18">
        <v>1013052</v>
      </c>
      <c r="B129" s="19" t="s">
        <v>143</v>
      </c>
      <c r="C129" s="22">
        <v>9014875.25</v>
      </c>
      <c r="D129" s="22">
        <v>2549122</v>
      </c>
      <c r="E129" s="22">
        <v>8587722.25</v>
      </c>
      <c r="F129" s="22">
        <v>427153</v>
      </c>
      <c r="G129" s="22">
        <v>0</v>
      </c>
      <c r="H129" s="22">
        <v>0</v>
      </c>
      <c r="I129" s="22">
        <v>284993.82</v>
      </c>
      <c r="J129" s="23">
        <v>9299316.4399999995</v>
      </c>
      <c r="K129" s="23">
        <v>2548852</v>
      </c>
      <c r="L129" s="22">
        <v>8872163.4399999995</v>
      </c>
      <c r="M129" s="24">
        <f>VLOOKUP(A129,Uchwały_wyd_covid_15zoa!$A$2:$C$1000,3,FALSE)</f>
        <v>0</v>
      </c>
      <c r="N129" s="22">
        <v>427153</v>
      </c>
      <c r="O129" s="22">
        <v>9385655.4399999995</v>
      </c>
      <c r="P129" s="22">
        <v>1140000</v>
      </c>
      <c r="Q129" s="34">
        <f t="shared" si="10"/>
        <v>0.1215</v>
      </c>
      <c r="R129" s="22">
        <f t="shared" si="11"/>
        <v>712416.82</v>
      </c>
      <c r="S129" s="22">
        <f t="shared" si="12"/>
        <v>-270</v>
      </c>
      <c r="T129" s="22">
        <f t="shared" si="13"/>
        <v>284441.19</v>
      </c>
      <c r="U129" s="22">
        <f t="shared" si="14"/>
        <v>284441.19</v>
      </c>
      <c r="V129" s="22">
        <f t="shared" si="15"/>
        <v>0</v>
      </c>
    </row>
    <row r="130" spans="1:22" x14ac:dyDescent="0.3">
      <c r="A130" s="18">
        <v>1013062</v>
      </c>
      <c r="B130" s="19" t="s">
        <v>144</v>
      </c>
      <c r="C130" s="22">
        <v>27035073.719999999</v>
      </c>
      <c r="D130" s="22">
        <v>5052796</v>
      </c>
      <c r="E130" s="22">
        <v>26216942.719999999</v>
      </c>
      <c r="F130" s="22">
        <v>818131</v>
      </c>
      <c r="G130" s="22">
        <v>0</v>
      </c>
      <c r="H130" s="22">
        <v>0</v>
      </c>
      <c r="I130" s="22">
        <v>717242.67</v>
      </c>
      <c r="J130" s="23">
        <v>26884868.449999999</v>
      </c>
      <c r="K130" s="23">
        <v>5052160</v>
      </c>
      <c r="L130" s="22">
        <v>26066737.449999999</v>
      </c>
      <c r="M130" s="24">
        <f>VLOOKUP(A130,Uchwały_wyd_covid_15zoa!$A$2:$C$1000,3,FALSE)</f>
        <v>0</v>
      </c>
      <c r="N130" s="22">
        <v>818131</v>
      </c>
      <c r="O130" s="22">
        <v>26890168.449999999</v>
      </c>
      <c r="P130" s="22">
        <v>8760996.1400000006</v>
      </c>
      <c r="Q130" s="34">
        <f t="shared" si="10"/>
        <v>0.32579999999999998</v>
      </c>
      <c r="R130" s="22">
        <f t="shared" si="11"/>
        <v>1536009.67</v>
      </c>
      <c r="S130" s="22">
        <f t="shared" si="12"/>
        <v>-636</v>
      </c>
      <c r="T130" s="22">
        <f t="shared" si="13"/>
        <v>-150205.26999999999</v>
      </c>
      <c r="U130" s="22">
        <f t="shared" si="14"/>
        <v>-150205.26999999999</v>
      </c>
      <c r="V130" s="22">
        <f t="shared" si="15"/>
        <v>0</v>
      </c>
    </row>
    <row r="131" spans="1:22" x14ac:dyDescent="0.3">
      <c r="A131" s="18">
        <v>1014000</v>
      </c>
      <c r="B131" s="19" t="s">
        <v>145</v>
      </c>
      <c r="C131" s="22">
        <v>134638244.22</v>
      </c>
      <c r="D131" s="22">
        <v>25690755</v>
      </c>
      <c r="E131" s="22">
        <v>130070386.45999999</v>
      </c>
      <c r="F131" s="22">
        <v>4567857.76</v>
      </c>
      <c r="G131" s="22">
        <v>0</v>
      </c>
      <c r="H131" s="22">
        <v>0</v>
      </c>
      <c r="I131" s="22">
        <v>5391787.8700000001</v>
      </c>
      <c r="J131" s="23">
        <v>139816843.47</v>
      </c>
      <c r="K131" s="23">
        <v>25682207</v>
      </c>
      <c r="L131" s="22">
        <v>135528985.71000001</v>
      </c>
      <c r="M131" s="24">
        <f>VLOOKUP(A131,Uchwały_wyd_covid_15zoa!$A$2:$C$1000,3,FALSE)</f>
        <v>0</v>
      </c>
      <c r="N131" s="22">
        <v>4287857.76</v>
      </c>
      <c r="O131" s="22">
        <v>153007115.71000001</v>
      </c>
      <c r="P131" s="22">
        <v>17497960.309999999</v>
      </c>
      <c r="Q131" s="34">
        <f t="shared" si="10"/>
        <v>0.1144</v>
      </c>
      <c r="R131" s="22">
        <f t="shared" si="11"/>
        <v>9688193.6300000008</v>
      </c>
      <c r="S131" s="22">
        <f t="shared" si="12"/>
        <v>-8548</v>
      </c>
      <c r="T131" s="22">
        <f t="shared" si="13"/>
        <v>5178599.25</v>
      </c>
      <c r="U131" s="22">
        <f t="shared" si="14"/>
        <v>5458599.25</v>
      </c>
      <c r="V131" s="22">
        <f t="shared" si="15"/>
        <v>-280000</v>
      </c>
    </row>
    <row r="132" spans="1:22" x14ac:dyDescent="0.3">
      <c r="A132" s="18">
        <v>1014011</v>
      </c>
      <c r="B132" s="19" t="s">
        <v>146</v>
      </c>
      <c r="C132" s="22">
        <v>181332086.31999999</v>
      </c>
      <c r="D132" s="22">
        <v>79405732</v>
      </c>
      <c r="E132" s="22">
        <v>180234431.38999999</v>
      </c>
      <c r="F132" s="22">
        <v>1097654.93</v>
      </c>
      <c r="G132" s="22">
        <v>0</v>
      </c>
      <c r="H132" s="22">
        <v>633976.46</v>
      </c>
      <c r="I132" s="22">
        <v>25990149.609999999</v>
      </c>
      <c r="J132" s="23">
        <v>183420779.38999999</v>
      </c>
      <c r="K132" s="23">
        <v>79389664</v>
      </c>
      <c r="L132" s="22">
        <v>182537337.13999999</v>
      </c>
      <c r="M132" s="24">
        <f>VLOOKUP(A132,Uchwały_wyd_covid_15zoa!$A$2:$C$1000,3,FALSE)</f>
        <v>0</v>
      </c>
      <c r="N132" s="22">
        <v>883442.25</v>
      </c>
      <c r="O132" s="22">
        <v>197812271.78999999</v>
      </c>
      <c r="P132" s="22">
        <v>34500000</v>
      </c>
      <c r="Q132" s="34">
        <f t="shared" si="10"/>
        <v>0.1744</v>
      </c>
      <c r="R132" s="22">
        <f t="shared" si="11"/>
        <v>27523636.32</v>
      </c>
      <c r="S132" s="22">
        <f t="shared" si="12"/>
        <v>-16068</v>
      </c>
      <c r="T132" s="22">
        <f t="shared" si="13"/>
        <v>2088693.07</v>
      </c>
      <c r="U132" s="22">
        <f t="shared" si="14"/>
        <v>2302905.75</v>
      </c>
      <c r="V132" s="22">
        <f t="shared" si="15"/>
        <v>-214212.68</v>
      </c>
    </row>
    <row r="133" spans="1:22" x14ac:dyDescent="0.3">
      <c r="A133" s="18">
        <v>1014023</v>
      </c>
      <c r="B133" s="19" t="s">
        <v>147</v>
      </c>
      <c r="C133" s="22">
        <v>67207182</v>
      </c>
      <c r="D133" s="22">
        <v>17880451</v>
      </c>
      <c r="E133" s="22">
        <v>60893379.280000001</v>
      </c>
      <c r="F133" s="22">
        <v>6313802.7199999997</v>
      </c>
      <c r="G133" s="22">
        <v>0</v>
      </c>
      <c r="H133" s="22">
        <v>0</v>
      </c>
      <c r="I133" s="22">
        <v>1778095.71</v>
      </c>
      <c r="J133" s="23">
        <v>67908666.459999993</v>
      </c>
      <c r="K133" s="23">
        <v>17877695</v>
      </c>
      <c r="L133" s="22">
        <v>62298463.43</v>
      </c>
      <c r="M133" s="24">
        <f>VLOOKUP(A133,Uchwały_wyd_covid_15zoa!$A$2:$C$1000,3,FALSE)</f>
        <v>0</v>
      </c>
      <c r="N133" s="22">
        <v>5610203.0300000003</v>
      </c>
      <c r="O133" s="22">
        <v>71962916.459999993</v>
      </c>
      <c r="P133" s="22">
        <v>12552353.060000001</v>
      </c>
      <c r="Q133" s="34">
        <f t="shared" si="10"/>
        <v>0.1744</v>
      </c>
      <c r="R133" s="22">
        <f t="shared" si="11"/>
        <v>7391054.7400000002</v>
      </c>
      <c r="S133" s="22">
        <f t="shared" si="12"/>
        <v>-2756</v>
      </c>
      <c r="T133" s="22">
        <f t="shared" si="13"/>
        <v>701484.46</v>
      </c>
      <c r="U133" s="22">
        <f t="shared" si="14"/>
        <v>1405084.15</v>
      </c>
      <c r="V133" s="22">
        <f t="shared" si="15"/>
        <v>-703599.69</v>
      </c>
    </row>
    <row r="134" spans="1:22" x14ac:dyDescent="0.3">
      <c r="A134" s="18">
        <v>1014032</v>
      </c>
      <c r="B134" s="19" t="s">
        <v>148</v>
      </c>
      <c r="C134" s="22">
        <v>24725708.449999999</v>
      </c>
      <c r="D134" s="22">
        <v>4776463</v>
      </c>
      <c r="E134" s="22">
        <v>22852188.059999999</v>
      </c>
      <c r="F134" s="22">
        <v>1873520.39</v>
      </c>
      <c r="G134" s="22">
        <v>0</v>
      </c>
      <c r="H134" s="22">
        <v>0</v>
      </c>
      <c r="I134" s="22">
        <v>2012527.68</v>
      </c>
      <c r="J134" s="23">
        <v>24968073.129999999</v>
      </c>
      <c r="K134" s="23">
        <v>4776463</v>
      </c>
      <c r="L134" s="22">
        <v>23612052.739999998</v>
      </c>
      <c r="M134" s="24">
        <f>VLOOKUP(A134,Uchwały_wyd_covid_15zoa!$A$2:$C$1000,3,FALSE)</f>
        <v>0</v>
      </c>
      <c r="N134" s="22">
        <v>1356020.39</v>
      </c>
      <c r="O134" s="22">
        <v>25441463.129999999</v>
      </c>
      <c r="P134" s="22">
        <v>4176174.39</v>
      </c>
      <c r="Q134" s="34">
        <f t="shared" si="10"/>
        <v>0.1641</v>
      </c>
      <c r="R134" s="22">
        <f t="shared" si="11"/>
        <v>3368548.07</v>
      </c>
      <c r="S134" s="22">
        <f t="shared" si="12"/>
        <v>0</v>
      </c>
      <c r="T134" s="22">
        <f t="shared" si="13"/>
        <v>242364.68</v>
      </c>
      <c r="U134" s="22">
        <f t="shared" si="14"/>
        <v>759864.68</v>
      </c>
      <c r="V134" s="22">
        <f t="shared" si="15"/>
        <v>-517500</v>
      </c>
    </row>
    <row r="135" spans="1:22" x14ac:dyDescent="0.3">
      <c r="A135" s="18">
        <v>1014042</v>
      </c>
      <c r="B135" s="19" t="s">
        <v>149</v>
      </c>
      <c r="C135" s="22">
        <v>28171443.77</v>
      </c>
      <c r="D135" s="22">
        <v>7510491</v>
      </c>
      <c r="E135" s="22">
        <v>25132166.170000002</v>
      </c>
      <c r="F135" s="22">
        <v>3039277.6</v>
      </c>
      <c r="G135" s="22">
        <v>0</v>
      </c>
      <c r="H135" s="22">
        <v>0</v>
      </c>
      <c r="I135" s="22">
        <v>689536.69</v>
      </c>
      <c r="J135" s="23">
        <v>28358685.760000002</v>
      </c>
      <c r="K135" s="23">
        <v>7510491</v>
      </c>
      <c r="L135" s="22">
        <v>25319408.16</v>
      </c>
      <c r="M135" s="24">
        <f>VLOOKUP(A135,Uchwały_wyd_covid_15zoa!$A$2:$C$1000,3,FALSE)</f>
        <v>0</v>
      </c>
      <c r="N135" s="22">
        <v>3039277.6</v>
      </c>
      <c r="O135" s="22">
        <v>30090165.190000001</v>
      </c>
      <c r="P135" s="22">
        <v>6975848.46</v>
      </c>
      <c r="Q135" s="34">
        <f t="shared" si="10"/>
        <v>0.23180000000000001</v>
      </c>
      <c r="R135" s="22">
        <f t="shared" si="11"/>
        <v>3728814.29</v>
      </c>
      <c r="S135" s="22">
        <f t="shared" si="12"/>
        <v>0</v>
      </c>
      <c r="T135" s="22">
        <f t="shared" si="13"/>
        <v>187241.99</v>
      </c>
      <c r="U135" s="22">
        <f t="shared" si="14"/>
        <v>187241.99</v>
      </c>
      <c r="V135" s="22">
        <f t="shared" si="15"/>
        <v>0</v>
      </c>
    </row>
    <row r="136" spans="1:22" x14ac:dyDescent="0.3">
      <c r="A136" s="18">
        <v>1014052</v>
      </c>
      <c r="B136" s="19" t="s">
        <v>150</v>
      </c>
      <c r="C136" s="22">
        <v>26748311.780000001</v>
      </c>
      <c r="D136" s="22">
        <v>5308371</v>
      </c>
      <c r="E136" s="22">
        <v>25649635.149999999</v>
      </c>
      <c r="F136" s="22">
        <v>1098676.6299999999</v>
      </c>
      <c r="G136" s="22">
        <v>0</v>
      </c>
      <c r="H136" s="22">
        <v>0</v>
      </c>
      <c r="I136" s="22">
        <v>0</v>
      </c>
      <c r="J136" s="23">
        <v>27130314.5</v>
      </c>
      <c r="K136" s="23">
        <v>5334371</v>
      </c>
      <c r="L136" s="22">
        <v>26932473.280000001</v>
      </c>
      <c r="M136" s="24">
        <f>VLOOKUP(A136,Uchwały_wyd_covid_15zoa!$A$2:$C$1000,3,FALSE)</f>
        <v>0</v>
      </c>
      <c r="N136" s="22">
        <v>197841.22</v>
      </c>
      <c r="O136" s="22">
        <v>29828420.5</v>
      </c>
      <c r="P136" s="22">
        <v>7869980.2999999998</v>
      </c>
      <c r="Q136" s="34">
        <f t="shared" si="10"/>
        <v>0.26379999999999998</v>
      </c>
      <c r="R136" s="22">
        <f t="shared" si="11"/>
        <v>197841.22</v>
      </c>
      <c r="S136" s="22">
        <f t="shared" si="12"/>
        <v>26000</v>
      </c>
      <c r="T136" s="22">
        <f t="shared" si="13"/>
        <v>382002.72</v>
      </c>
      <c r="U136" s="22">
        <f t="shared" si="14"/>
        <v>1282838.1299999999</v>
      </c>
      <c r="V136" s="22">
        <f t="shared" si="15"/>
        <v>-900835.41</v>
      </c>
    </row>
    <row r="137" spans="1:22" x14ac:dyDescent="0.3">
      <c r="A137" s="18">
        <v>1014062</v>
      </c>
      <c r="B137" s="19" t="s">
        <v>151</v>
      </c>
      <c r="C137" s="22">
        <v>24127536.84</v>
      </c>
      <c r="D137" s="22">
        <v>3644966</v>
      </c>
      <c r="E137" s="22">
        <v>24791008.920000002</v>
      </c>
      <c r="F137" s="22">
        <v>-663472.07999999996</v>
      </c>
      <c r="G137" s="22">
        <v>1448788.5</v>
      </c>
      <c r="H137" s="22">
        <v>0</v>
      </c>
      <c r="I137" s="22">
        <v>1361550.8</v>
      </c>
      <c r="J137" s="23">
        <v>24922262.170000002</v>
      </c>
      <c r="K137" s="23">
        <v>3644966</v>
      </c>
      <c r="L137" s="22">
        <v>25951488.350000001</v>
      </c>
      <c r="M137" s="24">
        <f>VLOOKUP(A137,Uchwały_wyd_covid_15zoa!$A$2:$C$1000,3,FALSE)</f>
        <v>0</v>
      </c>
      <c r="N137" s="22">
        <v>-1029226.18</v>
      </c>
      <c r="O137" s="22">
        <v>28019828.170000002</v>
      </c>
      <c r="P137" s="22">
        <v>1280775.3999999999</v>
      </c>
      <c r="Q137" s="34">
        <f t="shared" si="10"/>
        <v>4.5699999999999998E-2</v>
      </c>
      <c r="R137" s="22">
        <f t="shared" si="11"/>
        <v>1781113.12</v>
      </c>
      <c r="S137" s="22">
        <f t="shared" si="12"/>
        <v>0</v>
      </c>
      <c r="T137" s="22">
        <f t="shared" si="13"/>
        <v>794725.33</v>
      </c>
      <c r="U137" s="22">
        <f t="shared" si="14"/>
        <v>1160479.43</v>
      </c>
      <c r="V137" s="22">
        <f t="shared" si="15"/>
        <v>-365754.1</v>
      </c>
    </row>
    <row r="138" spans="1:22" x14ac:dyDescent="0.3">
      <c r="A138" s="18">
        <v>1014072</v>
      </c>
      <c r="B138" s="19" t="s">
        <v>152</v>
      </c>
      <c r="C138" s="22">
        <v>14033396.460000001</v>
      </c>
      <c r="D138" s="22">
        <v>3077005</v>
      </c>
      <c r="E138" s="22">
        <v>13860196.060000001</v>
      </c>
      <c r="F138" s="22">
        <v>173200.4</v>
      </c>
      <c r="G138" s="22">
        <v>1092704.1299999999</v>
      </c>
      <c r="H138" s="22">
        <v>5186.67</v>
      </c>
      <c r="I138" s="22">
        <v>0</v>
      </c>
      <c r="J138" s="23">
        <v>14121566.560000001</v>
      </c>
      <c r="K138" s="23">
        <v>3076519</v>
      </c>
      <c r="L138" s="22">
        <v>14003553.16</v>
      </c>
      <c r="M138" s="24">
        <f>VLOOKUP(A138,Uchwały_wyd_covid_15zoa!$A$2:$C$1000,3,FALSE)</f>
        <v>0</v>
      </c>
      <c r="N138" s="22">
        <v>118013.4</v>
      </c>
      <c r="O138" s="22">
        <v>17367977.98</v>
      </c>
      <c r="P138" s="22">
        <v>0</v>
      </c>
      <c r="Q138" s="34">
        <f t="shared" ref="Q138:Q201" si="16">+IF(O138&lt;&gt;0,ROUND(P138/O138,4),0)</f>
        <v>0</v>
      </c>
      <c r="R138" s="22">
        <f t="shared" ref="R138:R201" si="17">ROUND(IF(S138&lt;0,N138+M138+G138+H138+I138-S138,N138+M138+G138+H138+I138),2)</f>
        <v>1216390.2</v>
      </c>
      <c r="S138" s="22">
        <f t="shared" ref="S138:S201" si="18">ROUND(K138-D138,2)</f>
        <v>-486</v>
      </c>
      <c r="T138" s="22">
        <f t="shared" ref="T138:T201" si="19">ROUND(J138-C138,2)</f>
        <v>88170.1</v>
      </c>
      <c r="U138" s="22">
        <f t="shared" ref="U138:U201" si="20">ROUND(L138-E138,2)</f>
        <v>143357.1</v>
      </c>
      <c r="V138" s="22">
        <f t="shared" ref="V138:V201" si="21">ROUND(N138-F138,2)</f>
        <v>-55187</v>
      </c>
    </row>
    <row r="139" spans="1:22" x14ac:dyDescent="0.3">
      <c r="A139" s="18">
        <v>1014082</v>
      </c>
      <c r="B139" s="19" t="s">
        <v>146</v>
      </c>
      <c r="C139" s="22">
        <v>51005268.539999999</v>
      </c>
      <c r="D139" s="22">
        <v>17060960</v>
      </c>
      <c r="E139" s="22">
        <v>49634859.859999999</v>
      </c>
      <c r="F139" s="22">
        <v>1370408.68</v>
      </c>
      <c r="G139" s="22">
        <v>0</v>
      </c>
      <c r="H139" s="22">
        <v>1910.96</v>
      </c>
      <c r="I139" s="22">
        <v>640276.06999999995</v>
      </c>
      <c r="J139" s="23">
        <v>51347402.799999997</v>
      </c>
      <c r="K139" s="23">
        <v>17060960</v>
      </c>
      <c r="L139" s="22">
        <v>50023694.119999997</v>
      </c>
      <c r="M139" s="24">
        <f>VLOOKUP(A139,Uchwały_wyd_covid_15zoa!$A$2:$C$1000,3,FALSE)</f>
        <v>0</v>
      </c>
      <c r="N139" s="22">
        <v>1323708.68</v>
      </c>
      <c r="O139" s="22">
        <v>59241155.509999998</v>
      </c>
      <c r="P139" s="22">
        <v>6236550</v>
      </c>
      <c r="Q139" s="34">
        <f t="shared" si="16"/>
        <v>0.1053</v>
      </c>
      <c r="R139" s="22">
        <f t="shared" si="17"/>
        <v>1965895.71</v>
      </c>
      <c r="S139" s="22">
        <f t="shared" si="18"/>
        <v>0</v>
      </c>
      <c r="T139" s="22">
        <f t="shared" si="19"/>
        <v>342134.26</v>
      </c>
      <c r="U139" s="22">
        <f t="shared" si="20"/>
        <v>388834.26</v>
      </c>
      <c r="V139" s="22">
        <f t="shared" si="21"/>
        <v>-46700</v>
      </c>
    </row>
    <row r="140" spans="1:22" x14ac:dyDescent="0.3">
      <c r="A140" s="18">
        <v>1014093</v>
      </c>
      <c r="B140" s="19" t="s">
        <v>153</v>
      </c>
      <c r="C140" s="22">
        <v>57359101.530000001</v>
      </c>
      <c r="D140" s="22">
        <v>11781154</v>
      </c>
      <c r="E140" s="22">
        <v>56645415.700000003</v>
      </c>
      <c r="F140" s="22">
        <v>713685.83</v>
      </c>
      <c r="G140" s="22">
        <v>0</v>
      </c>
      <c r="H140" s="22">
        <v>0</v>
      </c>
      <c r="I140" s="22">
        <v>2825708.39</v>
      </c>
      <c r="J140" s="23">
        <v>58167152.299999997</v>
      </c>
      <c r="K140" s="23">
        <v>11778921</v>
      </c>
      <c r="L140" s="22">
        <v>57475915.310000002</v>
      </c>
      <c r="M140" s="24">
        <f>VLOOKUP(A140,Uchwały_wyd_covid_15zoa!$A$2:$C$1000,3,FALSE)</f>
        <v>0</v>
      </c>
      <c r="N140" s="22">
        <v>691236.99</v>
      </c>
      <c r="O140" s="22">
        <v>64345762.439999998</v>
      </c>
      <c r="P140" s="22">
        <v>14562023.890000001</v>
      </c>
      <c r="Q140" s="34">
        <f t="shared" si="16"/>
        <v>0.2263</v>
      </c>
      <c r="R140" s="22">
        <f t="shared" si="17"/>
        <v>3519178.38</v>
      </c>
      <c r="S140" s="22">
        <f t="shared" si="18"/>
        <v>-2233</v>
      </c>
      <c r="T140" s="22">
        <f t="shared" si="19"/>
        <v>808050.77</v>
      </c>
      <c r="U140" s="22">
        <f t="shared" si="20"/>
        <v>830499.61</v>
      </c>
      <c r="V140" s="22">
        <f t="shared" si="21"/>
        <v>-22448.84</v>
      </c>
    </row>
    <row r="141" spans="1:22" x14ac:dyDescent="0.3">
      <c r="A141" s="18">
        <v>1014102</v>
      </c>
      <c r="B141" s="19" t="s">
        <v>154</v>
      </c>
      <c r="C141" s="22">
        <v>26793737</v>
      </c>
      <c r="D141" s="22">
        <v>8494099</v>
      </c>
      <c r="E141" s="22">
        <v>25511083.719999999</v>
      </c>
      <c r="F141" s="22">
        <v>1282653.28</v>
      </c>
      <c r="G141" s="22">
        <v>0</v>
      </c>
      <c r="H141" s="22">
        <v>0</v>
      </c>
      <c r="I141" s="22">
        <v>1701447.47</v>
      </c>
      <c r="J141" s="23">
        <v>27458343.260000002</v>
      </c>
      <c r="K141" s="23">
        <v>8492751</v>
      </c>
      <c r="L141" s="22">
        <v>26054621.050000001</v>
      </c>
      <c r="M141" s="24">
        <f>VLOOKUP(A141,Uchwały_wyd_covid_15zoa!$A$2:$C$1000,3,FALSE)</f>
        <v>0</v>
      </c>
      <c r="N141" s="22">
        <v>1403722.21</v>
      </c>
      <c r="O141" s="22">
        <v>29664210.030000001</v>
      </c>
      <c r="P141" s="22">
        <v>5787583.5499999998</v>
      </c>
      <c r="Q141" s="34">
        <f t="shared" si="16"/>
        <v>0.1951</v>
      </c>
      <c r="R141" s="22">
        <f t="shared" si="17"/>
        <v>3106517.68</v>
      </c>
      <c r="S141" s="22">
        <f t="shared" si="18"/>
        <v>-1348</v>
      </c>
      <c r="T141" s="22">
        <f t="shared" si="19"/>
        <v>664606.26</v>
      </c>
      <c r="U141" s="22">
        <f t="shared" si="20"/>
        <v>543537.32999999996</v>
      </c>
      <c r="V141" s="22">
        <f t="shared" si="21"/>
        <v>121068.93</v>
      </c>
    </row>
    <row r="142" spans="1:22" x14ac:dyDescent="0.3">
      <c r="A142" s="18">
        <v>1014113</v>
      </c>
      <c r="B142" s="19" t="s">
        <v>155</v>
      </c>
      <c r="C142" s="22">
        <v>35702461.799999997</v>
      </c>
      <c r="D142" s="22">
        <v>7740610.0499999998</v>
      </c>
      <c r="E142" s="22">
        <v>34978000.579999998</v>
      </c>
      <c r="F142" s="22">
        <v>724461.22</v>
      </c>
      <c r="G142" s="22">
        <v>0</v>
      </c>
      <c r="H142" s="22">
        <v>0</v>
      </c>
      <c r="I142" s="22">
        <v>1254640.54</v>
      </c>
      <c r="J142" s="23">
        <v>35683655.310000002</v>
      </c>
      <c r="K142" s="23">
        <v>7739161.0499999998</v>
      </c>
      <c r="L142" s="22">
        <v>35739800.630000003</v>
      </c>
      <c r="M142" s="24">
        <f>VLOOKUP(A142,Uchwały_wyd_covid_15zoa!$A$2:$C$1000,3,FALSE)</f>
        <v>0</v>
      </c>
      <c r="N142" s="22">
        <v>-56145.32</v>
      </c>
      <c r="O142" s="22">
        <v>37123149.310000002</v>
      </c>
      <c r="P142" s="22">
        <v>9317914.6400000006</v>
      </c>
      <c r="Q142" s="34">
        <f t="shared" si="16"/>
        <v>0.251</v>
      </c>
      <c r="R142" s="22">
        <f t="shared" si="17"/>
        <v>1199944.22</v>
      </c>
      <c r="S142" s="22">
        <f t="shared" si="18"/>
        <v>-1449</v>
      </c>
      <c r="T142" s="22">
        <f t="shared" si="19"/>
        <v>-18806.490000000002</v>
      </c>
      <c r="U142" s="22">
        <f t="shared" si="20"/>
        <v>761800.05</v>
      </c>
      <c r="V142" s="22">
        <f t="shared" si="21"/>
        <v>-780606.54</v>
      </c>
    </row>
    <row r="143" spans="1:22" x14ac:dyDescent="0.3">
      <c r="A143" s="18">
        <v>1015000</v>
      </c>
      <c r="B143" s="19" t="s">
        <v>156</v>
      </c>
      <c r="C143" s="22">
        <v>25357970</v>
      </c>
      <c r="D143" s="22">
        <v>8083059</v>
      </c>
      <c r="E143" s="22">
        <v>22982556</v>
      </c>
      <c r="F143" s="22">
        <v>2375414</v>
      </c>
      <c r="G143" s="22">
        <v>0</v>
      </c>
      <c r="H143" s="22">
        <v>738416.89</v>
      </c>
      <c r="I143" s="22">
        <v>873183.86</v>
      </c>
      <c r="J143" s="23">
        <v>26160586</v>
      </c>
      <c r="K143" s="23">
        <v>8080335</v>
      </c>
      <c r="L143" s="22">
        <v>23514690</v>
      </c>
      <c r="M143" s="24">
        <f>VLOOKUP(A143,Uchwały_wyd_covid_15zoa!$A$2:$C$1000,3,FALSE)</f>
        <v>0</v>
      </c>
      <c r="N143" s="22">
        <v>2645896</v>
      </c>
      <c r="O143" s="22">
        <v>26665586</v>
      </c>
      <c r="P143" s="22">
        <v>1573412.38</v>
      </c>
      <c r="Q143" s="34">
        <f t="shared" si="16"/>
        <v>5.8999999999999997E-2</v>
      </c>
      <c r="R143" s="22">
        <f t="shared" si="17"/>
        <v>4260220.75</v>
      </c>
      <c r="S143" s="22">
        <f t="shared" si="18"/>
        <v>-2724</v>
      </c>
      <c r="T143" s="22">
        <f t="shared" si="19"/>
        <v>802616</v>
      </c>
      <c r="U143" s="22">
        <f t="shared" si="20"/>
        <v>532134</v>
      </c>
      <c r="V143" s="22">
        <f t="shared" si="21"/>
        <v>270482</v>
      </c>
    </row>
    <row r="144" spans="1:22" x14ac:dyDescent="0.3">
      <c r="A144" s="18">
        <v>1015012</v>
      </c>
      <c r="B144" s="19" t="s">
        <v>157</v>
      </c>
      <c r="C144" s="22">
        <v>20047797</v>
      </c>
      <c r="D144" s="22">
        <v>5812922</v>
      </c>
      <c r="E144" s="22">
        <v>19443639.289999999</v>
      </c>
      <c r="F144" s="22">
        <v>604157.71</v>
      </c>
      <c r="G144" s="22">
        <v>0</v>
      </c>
      <c r="H144" s="22">
        <v>0</v>
      </c>
      <c r="I144" s="22">
        <v>1910833.06</v>
      </c>
      <c r="J144" s="23">
        <v>20240778.109999999</v>
      </c>
      <c r="K144" s="23">
        <v>5812922</v>
      </c>
      <c r="L144" s="22">
        <v>19636620.399999999</v>
      </c>
      <c r="M144" s="24">
        <f>VLOOKUP(A144,Uchwały_wyd_covid_15zoa!$A$2:$C$1000,3,FALSE)</f>
        <v>0</v>
      </c>
      <c r="N144" s="22">
        <v>604157.71</v>
      </c>
      <c r="O144" s="22">
        <v>23824820.109999999</v>
      </c>
      <c r="P144" s="22">
        <v>3708870</v>
      </c>
      <c r="Q144" s="34">
        <f t="shared" si="16"/>
        <v>0.15570000000000001</v>
      </c>
      <c r="R144" s="22">
        <f t="shared" si="17"/>
        <v>2514990.77</v>
      </c>
      <c r="S144" s="22">
        <f t="shared" si="18"/>
        <v>0</v>
      </c>
      <c r="T144" s="22">
        <f t="shared" si="19"/>
        <v>192981.11</v>
      </c>
      <c r="U144" s="22">
        <f t="shared" si="20"/>
        <v>192981.11</v>
      </c>
      <c r="V144" s="22">
        <f t="shared" si="21"/>
        <v>0</v>
      </c>
    </row>
    <row r="145" spans="1:22" x14ac:dyDescent="0.3">
      <c r="A145" s="18">
        <v>1015022</v>
      </c>
      <c r="B145" s="19" t="s">
        <v>158</v>
      </c>
      <c r="C145" s="22">
        <v>30621663</v>
      </c>
      <c r="D145" s="22">
        <v>7747459</v>
      </c>
      <c r="E145" s="22">
        <v>29500074</v>
      </c>
      <c r="F145" s="22">
        <v>1121589</v>
      </c>
      <c r="G145" s="22">
        <v>0</v>
      </c>
      <c r="H145" s="22">
        <v>0</v>
      </c>
      <c r="I145" s="22">
        <v>0</v>
      </c>
      <c r="J145" s="23">
        <v>31418894.210000001</v>
      </c>
      <c r="K145" s="23">
        <v>7746306</v>
      </c>
      <c r="L145" s="22">
        <v>29911917.210000001</v>
      </c>
      <c r="M145" s="24">
        <f>VLOOKUP(A145,Uchwały_wyd_covid_15zoa!$A$2:$C$1000,3,FALSE)</f>
        <v>0</v>
      </c>
      <c r="N145" s="22">
        <v>1506977</v>
      </c>
      <c r="O145" s="22">
        <v>32571654.609999999</v>
      </c>
      <c r="P145" s="22">
        <v>5907094.5899999999</v>
      </c>
      <c r="Q145" s="34">
        <f t="shared" si="16"/>
        <v>0.18140000000000001</v>
      </c>
      <c r="R145" s="22">
        <f t="shared" si="17"/>
        <v>1508130</v>
      </c>
      <c r="S145" s="22">
        <f t="shared" si="18"/>
        <v>-1153</v>
      </c>
      <c r="T145" s="22">
        <f t="shared" si="19"/>
        <v>797231.21</v>
      </c>
      <c r="U145" s="22">
        <f t="shared" si="20"/>
        <v>411843.21</v>
      </c>
      <c r="V145" s="22">
        <f t="shared" si="21"/>
        <v>385388</v>
      </c>
    </row>
    <row r="146" spans="1:22" x14ac:dyDescent="0.3">
      <c r="A146" s="18">
        <v>1015032</v>
      </c>
      <c r="B146" s="19" t="s">
        <v>159</v>
      </c>
      <c r="C146" s="22">
        <v>13939033</v>
      </c>
      <c r="D146" s="22">
        <v>3100993</v>
      </c>
      <c r="E146" s="22">
        <v>13470699.1</v>
      </c>
      <c r="F146" s="22">
        <v>468333.9</v>
      </c>
      <c r="G146" s="22">
        <v>0</v>
      </c>
      <c r="H146" s="22">
        <v>0</v>
      </c>
      <c r="I146" s="22">
        <v>0</v>
      </c>
      <c r="J146" s="23">
        <v>14401096.5</v>
      </c>
      <c r="K146" s="23">
        <v>3100242</v>
      </c>
      <c r="L146" s="22">
        <v>13837343.43</v>
      </c>
      <c r="M146" s="24">
        <f>VLOOKUP(A146,Uchwały_wyd_covid_15zoa!$A$2:$C$1000,3,FALSE)</f>
        <v>0</v>
      </c>
      <c r="N146" s="22">
        <v>563753.06999999995</v>
      </c>
      <c r="O146" s="22">
        <v>19374108.969999999</v>
      </c>
      <c r="P146" s="22">
        <v>1478013</v>
      </c>
      <c r="Q146" s="34">
        <f t="shared" si="16"/>
        <v>7.6300000000000007E-2</v>
      </c>
      <c r="R146" s="22">
        <f t="shared" si="17"/>
        <v>564504.06999999995</v>
      </c>
      <c r="S146" s="22">
        <f t="shared" si="18"/>
        <v>-751</v>
      </c>
      <c r="T146" s="22">
        <f t="shared" si="19"/>
        <v>462063.5</v>
      </c>
      <c r="U146" s="22">
        <f t="shared" si="20"/>
        <v>366644.33</v>
      </c>
      <c r="V146" s="22">
        <f t="shared" si="21"/>
        <v>95419.17</v>
      </c>
    </row>
    <row r="147" spans="1:22" x14ac:dyDescent="0.3">
      <c r="A147" s="18">
        <v>1015042</v>
      </c>
      <c r="B147" s="19" t="s">
        <v>160</v>
      </c>
      <c r="C147" s="22">
        <v>14168570</v>
      </c>
      <c r="D147" s="22">
        <v>4259054</v>
      </c>
      <c r="E147" s="22">
        <v>13187321</v>
      </c>
      <c r="F147" s="22">
        <v>981249</v>
      </c>
      <c r="G147" s="22">
        <v>0</v>
      </c>
      <c r="H147" s="22">
        <v>14640</v>
      </c>
      <c r="I147" s="22">
        <v>530794.61</v>
      </c>
      <c r="J147" s="23">
        <v>14379822.550000001</v>
      </c>
      <c r="K147" s="23">
        <v>4261325</v>
      </c>
      <c r="L147" s="22">
        <v>13409573.550000001</v>
      </c>
      <c r="M147" s="24">
        <f>VLOOKUP(A147,Uchwały_wyd_covid_15zoa!$A$2:$C$1000,3,FALSE)</f>
        <v>0</v>
      </c>
      <c r="N147" s="22">
        <v>970249</v>
      </c>
      <c r="O147" s="22">
        <v>16745609.550000001</v>
      </c>
      <c r="P147" s="22">
        <v>5808888.4800000004</v>
      </c>
      <c r="Q147" s="34">
        <f t="shared" si="16"/>
        <v>0.34689999999999999</v>
      </c>
      <c r="R147" s="22">
        <f t="shared" si="17"/>
        <v>1515683.61</v>
      </c>
      <c r="S147" s="22">
        <f t="shared" si="18"/>
        <v>2271</v>
      </c>
      <c r="T147" s="22">
        <f t="shared" si="19"/>
        <v>211252.55</v>
      </c>
      <c r="U147" s="22">
        <f t="shared" si="20"/>
        <v>222252.55</v>
      </c>
      <c r="V147" s="22">
        <f t="shared" si="21"/>
        <v>-11000</v>
      </c>
    </row>
    <row r="148" spans="1:22" x14ac:dyDescent="0.3">
      <c r="A148" s="18">
        <v>1015052</v>
      </c>
      <c r="B148" s="19" t="s">
        <v>161</v>
      </c>
      <c r="C148" s="22">
        <v>15162293.039999999</v>
      </c>
      <c r="D148" s="22">
        <v>3456513</v>
      </c>
      <c r="E148" s="22">
        <v>14933073.039999999</v>
      </c>
      <c r="F148" s="22">
        <v>229220</v>
      </c>
      <c r="G148" s="22">
        <v>0</v>
      </c>
      <c r="H148" s="22">
        <v>0</v>
      </c>
      <c r="I148" s="22">
        <v>0</v>
      </c>
      <c r="J148" s="23">
        <v>15502004.99</v>
      </c>
      <c r="K148" s="23">
        <v>3456513</v>
      </c>
      <c r="L148" s="22">
        <v>15272784.99</v>
      </c>
      <c r="M148" s="24">
        <f>VLOOKUP(A148,Uchwały_wyd_covid_15zoa!$A$2:$C$1000,3,FALSE)</f>
        <v>0</v>
      </c>
      <c r="N148" s="22">
        <v>229220</v>
      </c>
      <c r="O148" s="22">
        <v>21185913.989999998</v>
      </c>
      <c r="P148" s="22">
        <v>3931286.92</v>
      </c>
      <c r="Q148" s="34">
        <f t="shared" si="16"/>
        <v>0.18559999999999999</v>
      </c>
      <c r="R148" s="22">
        <f t="shared" si="17"/>
        <v>229220</v>
      </c>
      <c r="S148" s="22">
        <f t="shared" si="18"/>
        <v>0</v>
      </c>
      <c r="T148" s="22">
        <f t="shared" si="19"/>
        <v>339711.95</v>
      </c>
      <c r="U148" s="22">
        <f t="shared" si="20"/>
        <v>339711.95</v>
      </c>
      <c r="V148" s="22">
        <f t="shared" si="21"/>
        <v>0</v>
      </c>
    </row>
    <row r="149" spans="1:22" x14ac:dyDescent="0.3">
      <c r="A149" s="18">
        <v>1015062</v>
      </c>
      <c r="B149" s="19" t="s">
        <v>162</v>
      </c>
      <c r="C149" s="22">
        <v>29189568.68</v>
      </c>
      <c r="D149" s="22">
        <v>7242900</v>
      </c>
      <c r="E149" s="22">
        <v>28127626.960000001</v>
      </c>
      <c r="F149" s="22">
        <v>1061941.72</v>
      </c>
      <c r="G149" s="22">
        <v>0</v>
      </c>
      <c r="H149" s="22">
        <v>0</v>
      </c>
      <c r="I149" s="22">
        <v>1274604.68</v>
      </c>
      <c r="J149" s="23">
        <v>29709869.800000001</v>
      </c>
      <c r="K149" s="23">
        <v>7241301</v>
      </c>
      <c r="L149" s="22">
        <v>28647928.079999998</v>
      </c>
      <c r="M149" s="24">
        <f>VLOOKUP(A149,Uchwały_wyd_covid_15zoa!$A$2:$C$1000,3,FALSE)</f>
        <v>0</v>
      </c>
      <c r="N149" s="22">
        <v>1061941.72</v>
      </c>
      <c r="O149" s="22">
        <v>39079596.479999997</v>
      </c>
      <c r="P149" s="22">
        <v>6002190</v>
      </c>
      <c r="Q149" s="34">
        <f t="shared" si="16"/>
        <v>0.15359999999999999</v>
      </c>
      <c r="R149" s="22">
        <f t="shared" si="17"/>
        <v>2338145.4</v>
      </c>
      <c r="S149" s="22">
        <f t="shared" si="18"/>
        <v>-1599</v>
      </c>
      <c r="T149" s="22">
        <f t="shared" si="19"/>
        <v>520301.12</v>
      </c>
      <c r="U149" s="22">
        <f t="shared" si="20"/>
        <v>520301.12</v>
      </c>
      <c r="V149" s="22">
        <f t="shared" si="21"/>
        <v>0</v>
      </c>
    </row>
    <row r="150" spans="1:22" x14ac:dyDescent="0.3">
      <c r="A150" s="18">
        <v>1015072</v>
      </c>
      <c r="B150" s="19" t="s">
        <v>163</v>
      </c>
      <c r="C150" s="22">
        <v>16939191</v>
      </c>
      <c r="D150" s="22">
        <v>5935860</v>
      </c>
      <c r="E150" s="22">
        <v>15354752.039999999</v>
      </c>
      <c r="F150" s="22">
        <v>1584438.96</v>
      </c>
      <c r="G150" s="22">
        <v>0</v>
      </c>
      <c r="H150" s="22">
        <v>6331.34</v>
      </c>
      <c r="I150" s="22">
        <v>637562.75</v>
      </c>
      <c r="J150" s="23">
        <v>17248939.149999999</v>
      </c>
      <c r="K150" s="23">
        <v>5934847</v>
      </c>
      <c r="L150" s="22">
        <v>15784386.529999999</v>
      </c>
      <c r="M150" s="24">
        <f>VLOOKUP(A150,Uchwały_wyd_covid_15zoa!$A$2:$C$1000,3,FALSE)</f>
        <v>0</v>
      </c>
      <c r="N150" s="22">
        <v>1464552.62</v>
      </c>
      <c r="O150" s="22">
        <v>17248939.149999999</v>
      </c>
      <c r="P150" s="22">
        <v>2560179.02</v>
      </c>
      <c r="Q150" s="34">
        <f t="shared" si="16"/>
        <v>0.1484</v>
      </c>
      <c r="R150" s="22">
        <f t="shared" si="17"/>
        <v>2109459.71</v>
      </c>
      <c r="S150" s="22">
        <f t="shared" si="18"/>
        <v>-1013</v>
      </c>
      <c r="T150" s="22">
        <f t="shared" si="19"/>
        <v>309748.15000000002</v>
      </c>
      <c r="U150" s="22">
        <f t="shared" si="20"/>
        <v>429634.49</v>
      </c>
      <c r="V150" s="22">
        <f t="shared" si="21"/>
        <v>-119886.34</v>
      </c>
    </row>
    <row r="151" spans="1:22" x14ac:dyDescent="0.3">
      <c r="A151" s="18">
        <v>1015082</v>
      </c>
      <c r="B151" s="19" t="s">
        <v>164</v>
      </c>
      <c r="C151" s="22">
        <v>38909558.009999998</v>
      </c>
      <c r="D151" s="22">
        <v>13187945</v>
      </c>
      <c r="E151" s="22">
        <v>37425048.75</v>
      </c>
      <c r="F151" s="22">
        <v>1484509.26</v>
      </c>
      <c r="G151" s="22">
        <v>0</v>
      </c>
      <c r="H151" s="22">
        <v>0</v>
      </c>
      <c r="I151" s="22">
        <v>0</v>
      </c>
      <c r="J151" s="23">
        <v>41655342.039999999</v>
      </c>
      <c r="K151" s="23">
        <v>13185537</v>
      </c>
      <c r="L151" s="22">
        <v>39447008.310000002</v>
      </c>
      <c r="M151" s="24">
        <f>VLOOKUP(A151,Uchwały_wyd_covid_15zoa!$A$2:$C$1000,3,FALSE)</f>
        <v>0</v>
      </c>
      <c r="N151" s="22">
        <v>2208333.73</v>
      </c>
      <c r="O151" s="22">
        <v>45891615.57</v>
      </c>
      <c r="P151" s="22">
        <v>12419259.800000001</v>
      </c>
      <c r="Q151" s="34">
        <f t="shared" si="16"/>
        <v>0.27060000000000001</v>
      </c>
      <c r="R151" s="22">
        <f t="shared" si="17"/>
        <v>2210741.73</v>
      </c>
      <c r="S151" s="22">
        <f t="shared" si="18"/>
        <v>-2408</v>
      </c>
      <c r="T151" s="22">
        <f t="shared" si="19"/>
        <v>2745784.03</v>
      </c>
      <c r="U151" s="22">
        <f t="shared" si="20"/>
        <v>2021959.56</v>
      </c>
      <c r="V151" s="22">
        <f t="shared" si="21"/>
        <v>723824.47</v>
      </c>
    </row>
    <row r="152" spans="1:22" x14ac:dyDescent="0.3">
      <c r="A152" s="18">
        <v>1015092</v>
      </c>
      <c r="B152" s="19" t="s">
        <v>165</v>
      </c>
      <c r="C152" s="22">
        <v>11519713</v>
      </c>
      <c r="D152" s="22">
        <v>3796642</v>
      </c>
      <c r="E152" s="22">
        <v>10999688.449999999</v>
      </c>
      <c r="F152" s="22">
        <v>520024.55</v>
      </c>
      <c r="G152" s="22">
        <v>0</v>
      </c>
      <c r="H152" s="22">
        <v>13926.72</v>
      </c>
      <c r="I152" s="22">
        <v>113948.4</v>
      </c>
      <c r="J152" s="23">
        <v>12608005.539999999</v>
      </c>
      <c r="K152" s="23">
        <v>3796084</v>
      </c>
      <c r="L152" s="22">
        <v>11630850.58</v>
      </c>
      <c r="M152" s="24">
        <f>VLOOKUP(A152,Uchwały_wyd_covid_15zoa!$A$2:$C$1000,3,FALSE)</f>
        <v>0</v>
      </c>
      <c r="N152" s="22">
        <v>977154.96</v>
      </c>
      <c r="O152" s="22">
        <v>13348033.130000001</v>
      </c>
      <c r="P152" s="22">
        <v>7743969.0999999996</v>
      </c>
      <c r="Q152" s="34">
        <f t="shared" si="16"/>
        <v>0.58020000000000005</v>
      </c>
      <c r="R152" s="22">
        <f t="shared" si="17"/>
        <v>1105588.08</v>
      </c>
      <c r="S152" s="22">
        <f t="shared" si="18"/>
        <v>-558</v>
      </c>
      <c r="T152" s="22">
        <f t="shared" si="19"/>
        <v>1088292.54</v>
      </c>
      <c r="U152" s="22">
        <f t="shared" si="20"/>
        <v>631162.13</v>
      </c>
      <c r="V152" s="22">
        <f t="shared" si="21"/>
        <v>457130.41</v>
      </c>
    </row>
    <row r="153" spans="1:22" x14ac:dyDescent="0.3">
      <c r="A153" s="18">
        <v>1016000</v>
      </c>
      <c r="B153" s="19" t="s">
        <v>166</v>
      </c>
      <c r="C153" s="22">
        <v>129281436</v>
      </c>
      <c r="D153" s="22">
        <v>29780731</v>
      </c>
      <c r="E153" s="22">
        <v>126829078</v>
      </c>
      <c r="F153" s="22">
        <v>2452358</v>
      </c>
      <c r="G153" s="22">
        <v>0</v>
      </c>
      <c r="H153" s="22">
        <v>0</v>
      </c>
      <c r="I153" s="22">
        <v>11026136.25</v>
      </c>
      <c r="J153" s="23">
        <v>129833656</v>
      </c>
      <c r="K153" s="23">
        <v>29770749</v>
      </c>
      <c r="L153" s="22">
        <v>127462956</v>
      </c>
      <c r="M153" s="24">
        <f>VLOOKUP(A153,Uchwały_wyd_covid_15zoa!$A$2:$C$1000,3,FALSE)</f>
        <v>0</v>
      </c>
      <c r="N153" s="22">
        <v>2370700</v>
      </c>
      <c r="O153" s="22">
        <v>159051483</v>
      </c>
      <c r="P153" s="22">
        <v>49158776.460000001</v>
      </c>
      <c r="Q153" s="34">
        <f t="shared" si="16"/>
        <v>0.30909999999999999</v>
      </c>
      <c r="R153" s="22">
        <f t="shared" si="17"/>
        <v>13406818.25</v>
      </c>
      <c r="S153" s="22">
        <f t="shared" si="18"/>
        <v>-9982</v>
      </c>
      <c r="T153" s="22">
        <f t="shared" si="19"/>
        <v>552220</v>
      </c>
      <c r="U153" s="22">
        <f t="shared" si="20"/>
        <v>633878</v>
      </c>
      <c r="V153" s="22">
        <f t="shared" si="21"/>
        <v>-81658</v>
      </c>
    </row>
    <row r="154" spans="1:22" x14ac:dyDescent="0.3">
      <c r="A154" s="18">
        <v>1016011</v>
      </c>
      <c r="B154" s="19" t="s">
        <v>167</v>
      </c>
      <c r="C154" s="22">
        <v>289028011.19999999</v>
      </c>
      <c r="D154" s="22">
        <v>108023600</v>
      </c>
      <c r="E154" s="22">
        <v>281827071.31999999</v>
      </c>
      <c r="F154" s="22">
        <v>7200939.8799999999</v>
      </c>
      <c r="G154" s="22">
        <v>0</v>
      </c>
      <c r="H154" s="22">
        <v>0</v>
      </c>
      <c r="I154" s="22">
        <v>15615281.57</v>
      </c>
      <c r="J154" s="23">
        <v>289162502.5</v>
      </c>
      <c r="K154" s="23">
        <v>108003183</v>
      </c>
      <c r="L154" s="22">
        <v>281278565.38</v>
      </c>
      <c r="M154" s="24">
        <f>VLOOKUP(A154,Uchwały_wyd_covid_15zoa!$A$2:$C$1000,3,FALSE)</f>
        <v>0</v>
      </c>
      <c r="N154" s="22">
        <v>7883937.1200000001</v>
      </c>
      <c r="O154" s="22">
        <v>305237708.35000002</v>
      </c>
      <c r="P154" s="22">
        <v>79611778.099999994</v>
      </c>
      <c r="Q154" s="34">
        <f t="shared" si="16"/>
        <v>0.26079999999999998</v>
      </c>
      <c r="R154" s="22">
        <f t="shared" si="17"/>
        <v>23519635.690000001</v>
      </c>
      <c r="S154" s="22">
        <f t="shared" si="18"/>
        <v>-20417</v>
      </c>
      <c r="T154" s="22">
        <f t="shared" si="19"/>
        <v>134491.29999999999</v>
      </c>
      <c r="U154" s="22">
        <f t="shared" si="20"/>
        <v>-548505.93999999994</v>
      </c>
      <c r="V154" s="22">
        <f t="shared" si="21"/>
        <v>682997.24</v>
      </c>
    </row>
    <row r="155" spans="1:22" x14ac:dyDescent="0.3">
      <c r="A155" s="18">
        <v>1016022</v>
      </c>
      <c r="B155" s="19" t="s">
        <v>168</v>
      </c>
      <c r="C155" s="22">
        <v>15126099.07</v>
      </c>
      <c r="D155" s="22">
        <v>2895357</v>
      </c>
      <c r="E155" s="22">
        <v>14068584.07</v>
      </c>
      <c r="F155" s="22">
        <v>1057515</v>
      </c>
      <c r="G155" s="22">
        <v>0</v>
      </c>
      <c r="H155" s="22">
        <v>0</v>
      </c>
      <c r="I155" s="22">
        <v>653364.13</v>
      </c>
      <c r="J155" s="23">
        <v>15454382.91</v>
      </c>
      <c r="K155" s="23">
        <v>2895357</v>
      </c>
      <c r="L155" s="22">
        <v>14396867.91</v>
      </c>
      <c r="M155" s="24">
        <f>VLOOKUP(A155,Uchwały_wyd_covid_15zoa!$A$2:$C$1000,3,FALSE)</f>
        <v>0</v>
      </c>
      <c r="N155" s="22">
        <v>1057515</v>
      </c>
      <c r="O155" s="22">
        <v>15906382.91</v>
      </c>
      <c r="P155" s="22">
        <v>5325740.24</v>
      </c>
      <c r="Q155" s="34">
        <f t="shared" si="16"/>
        <v>0.33479999999999999</v>
      </c>
      <c r="R155" s="22">
        <f t="shared" si="17"/>
        <v>1710879.13</v>
      </c>
      <c r="S155" s="22">
        <f t="shared" si="18"/>
        <v>0</v>
      </c>
      <c r="T155" s="22">
        <f t="shared" si="19"/>
        <v>328283.84000000003</v>
      </c>
      <c r="U155" s="22">
        <f t="shared" si="20"/>
        <v>328283.84000000003</v>
      </c>
      <c r="V155" s="22">
        <f t="shared" si="21"/>
        <v>0</v>
      </c>
    </row>
    <row r="156" spans="1:22" x14ac:dyDescent="0.3">
      <c r="A156" s="18">
        <v>1016032</v>
      </c>
      <c r="B156" s="19" t="s">
        <v>169</v>
      </c>
      <c r="C156" s="22">
        <v>11147344.34</v>
      </c>
      <c r="D156" s="22">
        <v>2148516</v>
      </c>
      <c r="E156" s="22">
        <v>10673834.34</v>
      </c>
      <c r="F156" s="22">
        <v>473510</v>
      </c>
      <c r="G156" s="22">
        <v>0</v>
      </c>
      <c r="H156" s="22">
        <v>416317.42</v>
      </c>
      <c r="I156" s="22">
        <v>1263309.6399999999</v>
      </c>
      <c r="J156" s="23">
        <v>11201454.310000001</v>
      </c>
      <c r="K156" s="23">
        <v>2148061</v>
      </c>
      <c r="L156" s="22">
        <v>10765744.310000001</v>
      </c>
      <c r="M156" s="24">
        <f>VLOOKUP(A156,Uchwały_wyd_covid_15zoa!$A$2:$C$1000,3,FALSE)</f>
        <v>0</v>
      </c>
      <c r="N156" s="22">
        <v>435710</v>
      </c>
      <c r="O156" s="22">
        <v>13044530.26</v>
      </c>
      <c r="P156" s="22">
        <v>2403691</v>
      </c>
      <c r="Q156" s="34">
        <f t="shared" si="16"/>
        <v>0.18429999999999999</v>
      </c>
      <c r="R156" s="22">
        <f t="shared" si="17"/>
        <v>2115792.06</v>
      </c>
      <c r="S156" s="22">
        <f t="shared" si="18"/>
        <v>-455</v>
      </c>
      <c r="T156" s="22">
        <f t="shared" si="19"/>
        <v>54109.97</v>
      </c>
      <c r="U156" s="22">
        <f t="shared" si="20"/>
        <v>91909.97</v>
      </c>
      <c r="V156" s="22">
        <f t="shared" si="21"/>
        <v>-37800</v>
      </c>
    </row>
    <row r="157" spans="1:22" x14ac:dyDescent="0.3">
      <c r="A157" s="18">
        <v>1016042</v>
      </c>
      <c r="B157" s="19" t="s">
        <v>170</v>
      </c>
      <c r="C157" s="22">
        <v>26215749.239999998</v>
      </c>
      <c r="D157" s="22">
        <v>5880687</v>
      </c>
      <c r="E157" s="22">
        <v>24745253.190000001</v>
      </c>
      <c r="F157" s="22">
        <v>1470496.05</v>
      </c>
      <c r="G157" s="22">
        <v>0</v>
      </c>
      <c r="H157" s="22">
        <v>50514.92</v>
      </c>
      <c r="I157" s="22">
        <v>1213976.1200000001</v>
      </c>
      <c r="J157" s="23">
        <v>27285302.030000001</v>
      </c>
      <c r="K157" s="23">
        <v>6994166</v>
      </c>
      <c r="L157" s="22">
        <v>24853305.899999999</v>
      </c>
      <c r="M157" s="24">
        <f>VLOOKUP(A157,Uchwały_wyd_covid_15zoa!$A$2:$C$1000,3,FALSE)</f>
        <v>0</v>
      </c>
      <c r="N157" s="22">
        <v>2431996.13</v>
      </c>
      <c r="O157" s="22">
        <v>30830667.98</v>
      </c>
      <c r="P157" s="22">
        <v>5617234.1200000001</v>
      </c>
      <c r="Q157" s="34">
        <f t="shared" si="16"/>
        <v>0.1822</v>
      </c>
      <c r="R157" s="22">
        <f t="shared" si="17"/>
        <v>3696487.17</v>
      </c>
      <c r="S157" s="22">
        <f t="shared" si="18"/>
        <v>1113479</v>
      </c>
      <c r="T157" s="22">
        <f t="shared" si="19"/>
        <v>1069552.79</v>
      </c>
      <c r="U157" s="22">
        <f t="shared" si="20"/>
        <v>108052.71</v>
      </c>
      <c r="V157" s="22">
        <f t="shared" si="21"/>
        <v>961500.08</v>
      </c>
    </row>
    <row r="158" spans="1:22" x14ac:dyDescent="0.3">
      <c r="A158" s="18">
        <v>1016052</v>
      </c>
      <c r="B158" s="19" t="s">
        <v>171</v>
      </c>
      <c r="C158" s="22">
        <v>19362283</v>
      </c>
      <c r="D158" s="22">
        <v>8094202</v>
      </c>
      <c r="E158" s="22">
        <v>18770162</v>
      </c>
      <c r="F158" s="22">
        <v>592121</v>
      </c>
      <c r="G158" s="22">
        <v>0</v>
      </c>
      <c r="H158" s="22">
        <v>11009.67</v>
      </c>
      <c r="I158" s="22">
        <v>1483934.19</v>
      </c>
      <c r="J158" s="23">
        <v>19673387.77</v>
      </c>
      <c r="K158" s="23">
        <v>8093060</v>
      </c>
      <c r="L158" s="22">
        <v>19001162.440000001</v>
      </c>
      <c r="M158" s="24">
        <f>VLOOKUP(A158,Uchwały_wyd_covid_15zoa!$A$2:$C$1000,3,FALSE)</f>
        <v>0</v>
      </c>
      <c r="N158" s="22">
        <v>672225.33</v>
      </c>
      <c r="O158" s="22">
        <v>28058453.77</v>
      </c>
      <c r="P158" s="22">
        <v>15152123.869999999</v>
      </c>
      <c r="Q158" s="34">
        <f t="shared" si="16"/>
        <v>0.54</v>
      </c>
      <c r="R158" s="22">
        <f t="shared" si="17"/>
        <v>2168311.19</v>
      </c>
      <c r="S158" s="22">
        <f t="shared" si="18"/>
        <v>-1142</v>
      </c>
      <c r="T158" s="22">
        <f t="shared" si="19"/>
        <v>311104.77</v>
      </c>
      <c r="U158" s="22">
        <f t="shared" si="20"/>
        <v>231000.44</v>
      </c>
      <c r="V158" s="22">
        <f t="shared" si="21"/>
        <v>80104.33</v>
      </c>
    </row>
    <row r="159" spans="1:22" x14ac:dyDescent="0.3">
      <c r="A159" s="18">
        <v>1016062</v>
      </c>
      <c r="B159" s="19" t="s">
        <v>172</v>
      </c>
      <c r="C159" s="22">
        <v>37326047.649999999</v>
      </c>
      <c r="D159" s="22">
        <v>11638438</v>
      </c>
      <c r="E159" s="22">
        <v>35444762.75</v>
      </c>
      <c r="F159" s="22">
        <v>1881284.9</v>
      </c>
      <c r="G159" s="22">
        <v>0</v>
      </c>
      <c r="H159" s="22">
        <v>0</v>
      </c>
      <c r="I159" s="22">
        <v>4096941.33</v>
      </c>
      <c r="J159" s="23">
        <v>37927406.520000003</v>
      </c>
      <c r="K159" s="23">
        <v>11636244</v>
      </c>
      <c r="L159" s="22">
        <v>35852250.93</v>
      </c>
      <c r="M159" s="24">
        <f>VLOOKUP(A159,Uchwały_wyd_covid_15zoa!$A$2:$C$1000,3,FALSE)</f>
        <v>0</v>
      </c>
      <c r="N159" s="22">
        <v>2075155.59</v>
      </c>
      <c r="O159" s="22">
        <v>52426847.340000004</v>
      </c>
      <c r="P159" s="22">
        <v>14915924.560000001</v>
      </c>
      <c r="Q159" s="34">
        <f t="shared" si="16"/>
        <v>0.28449999999999998</v>
      </c>
      <c r="R159" s="22">
        <f t="shared" si="17"/>
        <v>6174290.9199999999</v>
      </c>
      <c r="S159" s="22">
        <f t="shared" si="18"/>
        <v>-2194</v>
      </c>
      <c r="T159" s="22">
        <f t="shared" si="19"/>
        <v>601358.87</v>
      </c>
      <c r="U159" s="22">
        <f t="shared" si="20"/>
        <v>407488.18</v>
      </c>
      <c r="V159" s="22">
        <f t="shared" si="21"/>
        <v>193870.69</v>
      </c>
    </row>
    <row r="160" spans="1:22" x14ac:dyDescent="0.3">
      <c r="A160" s="18">
        <v>1016072</v>
      </c>
      <c r="B160" s="19" t="s">
        <v>173</v>
      </c>
      <c r="C160" s="22">
        <v>29027675.93</v>
      </c>
      <c r="D160" s="22">
        <v>9113475</v>
      </c>
      <c r="E160" s="22">
        <v>27615012.77</v>
      </c>
      <c r="F160" s="22">
        <v>1412663.16</v>
      </c>
      <c r="G160" s="22">
        <v>0</v>
      </c>
      <c r="H160" s="22">
        <v>0</v>
      </c>
      <c r="I160" s="22">
        <v>0</v>
      </c>
      <c r="J160" s="23">
        <v>29813164.149999999</v>
      </c>
      <c r="K160" s="23">
        <v>9111565</v>
      </c>
      <c r="L160" s="22">
        <v>29281068.73</v>
      </c>
      <c r="M160" s="24">
        <f>VLOOKUP(A160,Uchwały_wyd_covid_15zoa!$A$2:$C$1000,3,FALSE)</f>
        <v>0</v>
      </c>
      <c r="N160" s="22">
        <v>532095.42000000004</v>
      </c>
      <c r="O160" s="22">
        <v>32719996.530000001</v>
      </c>
      <c r="P160" s="22">
        <v>6977443.4299999997</v>
      </c>
      <c r="Q160" s="34">
        <f t="shared" si="16"/>
        <v>0.2132</v>
      </c>
      <c r="R160" s="22">
        <f t="shared" si="17"/>
        <v>534005.42000000004</v>
      </c>
      <c r="S160" s="22">
        <f t="shared" si="18"/>
        <v>-1910</v>
      </c>
      <c r="T160" s="22">
        <f t="shared" si="19"/>
        <v>785488.22</v>
      </c>
      <c r="U160" s="22">
        <f t="shared" si="20"/>
        <v>1666055.96</v>
      </c>
      <c r="V160" s="22">
        <f t="shared" si="21"/>
        <v>-880567.74</v>
      </c>
    </row>
    <row r="161" spans="1:22" x14ac:dyDescent="0.3">
      <c r="A161" s="18">
        <v>1016082</v>
      </c>
      <c r="B161" s="19" t="s">
        <v>174</v>
      </c>
      <c r="C161" s="22">
        <v>22903989.329999998</v>
      </c>
      <c r="D161" s="22">
        <v>3890394</v>
      </c>
      <c r="E161" s="22">
        <v>22031963.149999999</v>
      </c>
      <c r="F161" s="22">
        <v>872026.18</v>
      </c>
      <c r="G161" s="22">
        <v>0</v>
      </c>
      <c r="H161" s="22">
        <v>1124584</v>
      </c>
      <c r="I161" s="22">
        <v>2848202.22</v>
      </c>
      <c r="J161" s="23">
        <v>22764583.5</v>
      </c>
      <c r="K161" s="23">
        <v>3889630</v>
      </c>
      <c r="L161" s="22">
        <v>21812012.039999999</v>
      </c>
      <c r="M161" s="24">
        <f>VLOOKUP(A161,Uchwały_wyd_covid_15zoa!$A$2:$C$1000,3,FALSE)</f>
        <v>0</v>
      </c>
      <c r="N161" s="22">
        <v>952571.46</v>
      </c>
      <c r="O161" s="22">
        <v>33539069.760000002</v>
      </c>
      <c r="P161" s="22">
        <v>10847783.539999999</v>
      </c>
      <c r="Q161" s="34">
        <f t="shared" si="16"/>
        <v>0.32340000000000002</v>
      </c>
      <c r="R161" s="22">
        <f t="shared" si="17"/>
        <v>4926121.68</v>
      </c>
      <c r="S161" s="22">
        <f t="shared" si="18"/>
        <v>-764</v>
      </c>
      <c r="T161" s="22">
        <f t="shared" si="19"/>
        <v>-139405.82999999999</v>
      </c>
      <c r="U161" s="22">
        <f t="shared" si="20"/>
        <v>-219951.11</v>
      </c>
      <c r="V161" s="22">
        <f t="shared" si="21"/>
        <v>80545.279999999999</v>
      </c>
    </row>
    <row r="162" spans="1:22" x14ac:dyDescent="0.3">
      <c r="A162" s="18">
        <v>1016092</v>
      </c>
      <c r="B162" s="19" t="s">
        <v>167</v>
      </c>
      <c r="C162" s="22">
        <v>54955251.719999999</v>
      </c>
      <c r="D162" s="22">
        <v>23372577</v>
      </c>
      <c r="E162" s="22">
        <v>50970707.399999999</v>
      </c>
      <c r="F162" s="22">
        <v>3984544.32</v>
      </c>
      <c r="G162" s="22">
        <v>0</v>
      </c>
      <c r="H162" s="22">
        <v>358026.69</v>
      </c>
      <c r="I162" s="22">
        <v>3688072.35</v>
      </c>
      <c r="J162" s="23">
        <v>54431149.479999997</v>
      </c>
      <c r="K162" s="23">
        <v>23367705</v>
      </c>
      <c r="L162" s="22">
        <v>50689212.93</v>
      </c>
      <c r="M162" s="24">
        <f>VLOOKUP(A162,Uchwały_wyd_covid_15zoa!$A$2:$C$1000,3,FALSE)</f>
        <v>0</v>
      </c>
      <c r="N162" s="22">
        <v>3741936.55</v>
      </c>
      <c r="O162" s="22">
        <v>63033176.520000003</v>
      </c>
      <c r="P162" s="22">
        <v>22578509.359999999</v>
      </c>
      <c r="Q162" s="34">
        <f t="shared" si="16"/>
        <v>0.35820000000000002</v>
      </c>
      <c r="R162" s="22">
        <f t="shared" si="17"/>
        <v>7792907.5899999999</v>
      </c>
      <c r="S162" s="22">
        <f t="shared" si="18"/>
        <v>-4872</v>
      </c>
      <c r="T162" s="22">
        <f t="shared" si="19"/>
        <v>-524102.24</v>
      </c>
      <c r="U162" s="22">
        <f t="shared" si="20"/>
        <v>-281494.46999999997</v>
      </c>
      <c r="V162" s="22">
        <f t="shared" si="21"/>
        <v>-242607.77</v>
      </c>
    </row>
    <row r="163" spans="1:22" x14ac:dyDescent="0.3">
      <c r="A163" s="18">
        <v>1016102</v>
      </c>
      <c r="B163" s="19" t="s">
        <v>175</v>
      </c>
      <c r="C163" s="22">
        <v>44609724</v>
      </c>
      <c r="D163" s="22">
        <v>19989890</v>
      </c>
      <c r="E163" s="22">
        <v>40371551</v>
      </c>
      <c r="F163" s="22">
        <v>4238173</v>
      </c>
      <c r="G163" s="22">
        <v>0</v>
      </c>
      <c r="H163" s="22">
        <v>48520.7</v>
      </c>
      <c r="I163" s="22">
        <v>1261854.1399999999</v>
      </c>
      <c r="J163" s="23">
        <v>44893719.810000002</v>
      </c>
      <c r="K163" s="23">
        <v>19989890</v>
      </c>
      <c r="L163" s="22">
        <v>40732130.5</v>
      </c>
      <c r="M163" s="24">
        <f>VLOOKUP(A163,Uchwały_wyd_covid_15zoa!$A$2:$C$1000,3,FALSE)</f>
        <v>0</v>
      </c>
      <c r="N163" s="22">
        <v>4161589.31</v>
      </c>
      <c r="O163" s="22">
        <v>51725630.579999998</v>
      </c>
      <c r="P163" s="22">
        <v>12251309.27</v>
      </c>
      <c r="Q163" s="34">
        <f t="shared" si="16"/>
        <v>0.2369</v>
      </c>
      <c r="R163" s="22">
        <f t="shared" si="17"/>
        <v>5471964.1500000004</v>
      </c>
      <c r="S163" s="22">
        <f t="shared" si="18"/>
        <v>0</v>
      </c>
      <c r="T163" s="22">
        <f t="shared" si="19"/>
        <v>283995.81</v>
      </c>
      <c r="U163" s="22">
        <f t="shared" si="20"/>
        <v>360579.5</v>
      </c>
      <c r="V163" s="22">
        <f t="shared" si="21"/>
        <v>-76583.69</v>
      </c>
    </row>
    <row r="164" spans="1:22" x14ac:dyDescent="0.3">
      <c r="A164" s="18">
        <v>1016112</v>
      </c>
      <c r="B164" s="19" t="s">
        <v>176</v>
      </c>
      <c r="C164" s="22">
        <v>17857226.850000001</v>
      </c>
      <c r="D164" s="22">
        <v>3155607</v>
      </c>
      <c r="E164" s="22">
        <v>16900373.989999998</v>
      </c>
      <c r="F164" s="22">
        <v>956852.86</v>
      </c>
      <c r="G164" s="22">
        <v>0</v>
      </c>
      <c r="H164" s="22">
        <v>0</v>
      </c>
      <c r="I164" s="22">
        <v>2007138.06</v>
      </c>
      <c r="J164" s="23">
        <v>17763667.52</v>
      </c>
      <c r="K164" s="23">
        <v>3154941</v>
      </c>
      <c r="L164" s="22">
        <v>16769614.66</v>
      </c>
      <c r="M164" s="24">
        <f>VLOOKUP(A164,Uchwały_wyd_covid_15zoa!$A$2:$C$1000,3,FALSE)</f>
        <v>0</v>
      </c>
      <c r="N164" s="22">
        <v>994052.86</v>
      </c>
      <c r="O164" s="22">
        <v>20467787.91</v>
      </c>
      <c r="P164" s="22">
        <v>3161096.63</v>
      </c>
      <c r="Q164" s="34">
        <f t="shared" si="16"/>
        <v>0.15440000000000001</v>
      </c>
      <c r="R164" s="22">
        <f t="shared" si="17"/>
        <v>3001856.92</v>
      </c>
      <c r="S164" s="22">
        <f t="shared" si="18"/>
        <v>-666</v>
      </c>
      <c r="T164" s="22">
        <f t="shared" si="19"/>
        <v>-93559.33</v>
      </c>
      <c r="U164" s="22">
        <f t="shared" si="20"/>
        <v>-130759.33</v>
      </c>
      <c r="V164" s="22">
        <f t="shared" si="21"/>
        <v>37200</v>
      </c>
    </row>
    <row r="165" spans="1:22" x14ac:dyDescent="0.3">
      <c r="A165" s="18">
        <v>1017000</v>
      </c>
      <c r="B165" s="19" t="s">
        <v>177</v>
      </c>
      <c r="C165" s="22">
        <v>91118830.629999995</v>
      </c>
      <c r="D165" s="22">
        <v>16340912</v>
      </c>
      <c r="E165" s="22">
        <v>83753879.510000005</v>
      </c>
      <c r="F165" s="22">
        <v>7364951.1200000001</v>
      </c>
      <c r="G165" s="22">
        <v>0</v>
      </c>
      <c r="H165" s="22">
        <v>556887.4</v>
      </c>
      <c r="I165" s="22">
        <v>1029963.58</v>
      </c>
      <c r="J165" s="23">
        <v>91882329.620000005</v>
      </c>
      <c r="K165" s="23">
        <v>16335391</v>
      </c>
      <c r="L165" s="22">
        <v>85385010.989999995</v>
      </c>
      <c r="M165" s="24">
        <f>VLOOKUP(A165,Uchwały_wyd_covid_15zoa!$A$2:$C$1000,3,FALSE)</f>
        <v>0</v>
      </c>
      <c r="N165" s="22">
        <v>6497318.6299999999</v>
      </c>
      <c r="O165" s="22">
        <v>97052838.099999994</v>
      </c>
      <c r="P165" s="22">
        <v>10545589.48</v>
      </c>
      <c r="Q165" s="34">
        <f t="shared" si="16"/>
        <v>0.1087</v>
      </c>
      <c r="R165" s="22">
        <f t="shared" si="17"/>
        <v>8089690.6100000003</v>
      </c>
      <c r="S165" s="22">
        <f t="shared" si="18"/>
        <v>-5521</v>
      </c>
      <c r="T165" s="22">
        <f t="shared" si="19"/>
        <v>763498.99</v>
      </c>
      <c r="U165" s="22">
        <f t="shared" si="20"/>
        <v>1631131.48</v>
      </c>
      <c r="V165" s="22">
        <f t="shared" si="21"/>
        <v>-867632.49</v>
      </c>
    </row>
    <row r="166" spans="1:22" x14ac:dyDescent="0.3">
      <c r="A166" s="18">
        <v>1017012</v>
      </c>
      <c r="B166" s="19" t="s">
        <v>178</v>
      </c>
      <c r="C166" s="22">
        <v>24459707.120000001</v>
      </c>
      <c r="D166" s="22">
        <v>4790854</v>
      </c>
      <c r="E166" s="22">
        <v>23600472.609999999</v>
      </c>
      <c r="F166" s="22">
        <v>859234.51</v>
      </c>
      <c r="G166" s="22">
        <v>0</v>
      </c>
      <c r="H166" s="22">
        <v>36889.46</v>
      </c>
      <c r="I166" s="22">
        <v>2279703</v>
      </c>
      <c r="J166" s="23">
        <v>24715120.879999999</v>
      </c>
      <c r="K166" s="23">
        <v>4789903</v>
      </c>
      <c r="L166" s="22">
        <v>23855886.370000001</v>
      </c>
      <c r="M166" s="24">
        <f>VLOOKUP(A166,Uchwały_wyd_covid_15zoa!$A$2:$C$1000,3,FALSE)</f>
        <v>0</v>
      </c>
      <c r="N166" s="22">
        <v>859234.51</v>
      </c>
      <c r="O166" s="22">
        <v>31548453.010000002</v>
      </c>
      <c r="P166" s="22">
        <v>5423009</v>
      </c>
      <c r="Q166" s="34">
        <f t="shared" si="16"/>
        <v>0.1719</v>
      </c>
      <c r="R166" s="22">
        <f t="shared" si="17"/>
        <v>3176777.97</v>
      </c>
      <c r="S166" s="22">
        <f t="shared" si="18"/>
        <v>-951</v>
      </c>
      <c r="T166" s="22">
        <f t="shared" si="19"/>
        <v>255413.76000000001</v>
      </c>
      <c r="U166" s="22">
        <f t="shared" si="20"/>
        <v>255413.76000000001</v>
      </c>
      <c r="V166" s="22">
        <f t="shared" si="21"/>
        <v>0</v>
      </c>
    </row>
    <row r="167" spans="1:22" x14ac:dyDescent="0.3">
      <c r="A167" s="18">
        <v>1017022</v>
      </c>
      <c r="B167" s="19" t="s">
        <v>179</v>
      </c>
      <c r="C167" s="22">
        <v>18596988.100000001</v>
      </c>
      <c r="D167" s="22">
        <v>5339406.9000000004</v>
      </c>
      <c r="E167" s="22">
        <v>17841194.02</v>
      </c>
      <c r="F167" s="22">
        <v>755794.08</v>
      </c>
      <c r="G167" s="22">
        <v>0</v>
      </c>
      <c r="H167" s="22">
        <v>30850.7</v>
      </c>
      <c r="I167" s="22">
        <v>928439.34</v>
      </c>
      <c r="J167" s="23">
        <v>19741008.23</v>
      </c>
      <c r="K167" s="23">
        <v>5338423.9000000004</v>
      </c>
      <c r="L167" s="22">
        <v>18973074.149999999</v>
      </c>
      <c r="M167" s="24">
        <f>VLOOKUP(A167,Uchwały_wyd_covid_15zoa!$A$2:$C$1000,3,FALSE)</f>
        <v>0</v>
      </c>
      <c r="N167" s="22">
        <v>767934.08</v>
      </c>
      <c r="O167" s="22">
        <v>19759751.23</v>
      </c>
      <c r="P167" s="22">
        <v>3854800</v>
      </c>
      <c r="Q167" s="34">
        <f t="shared" si="16"/>
        <v>0.1951</v>
      </c>
      <c r="R167" s="22">
        <f t="shared" si="17"/>
        <v>1728207.12</v>
      </c>
      <c r="S167" s="22">
        <f t="shared" si="18"/>
        <v>-983</v>
      </c>
      <c r="T167" s="22">
        <f t="shared" si="19"/>
        <v>1144020.1299999999</v>
      </c>
      <c r="U167" s="22">
        <f t="shared" si="20"/>
        <v>1131880.1299999999</v>
      </c>
      <c r="V167" s="22">
        <f t="shared" si="21"/>
        <v>12140</v>
      </c>
    </row>
    <row r="168" spans="1:22" x14ac:dyDescent="0.3">
      <c r="A168" s="18">
        <v>1017032</v>
      </c>
      <c r="B168" s="19" t="s">
        <v>180</v>
      </c>
      <c r="C168" s="22">
        <v>18976885</v>
      </c>
      <c r="D168" s="22">
        <v>3814376</v>
      </c>
      <c r="E168" s="22">
        <v>18794036</v>
      </c>
      <c r="F168" s="22">
        <v>182849</v>
      </c>
      <c r="G168" s="22">
        <v>0</v>
      </c>
      <c r="H168" s="22">
        <v>0</v>
      </c>
      <c r="I168" s="22">
        <v>246419.89</v>
      </c>
      <c r="J168" s="23">
        <v>19344782.140000001</v>
      </c>
      <c r="K168" s="23">
        <v>3818323</v>
      </c>
      <c r="L168" s="22">
        <v>19161333.140000001</v>
      </c>
      <c r="M168" s="24">
        <f>VLOOKUP(A168,Uchwały_wyd_covid_15zoa!$A$2:$C$1000,3,FALSE)</f>
        <v>0</v>
      </c>
      <c r="N168" s="22">
        <v>183449</v>
      </c>
      <c r="O168" s="22">
        <v>19696333.140000001</v>
      </c>
      <c r="P168" s="22">
        <v>7311315.5</v>
      </c>
      <c r="Q168" s="34">
        <f t="shared" si="16"/>
        <v>0.37119999999999997</v>
      </c>
      <c r="R168" s="22">
        <f t="shared" si="17"/>
        <v>429868.89</v>
      </c>
      <c r="S168" s="22">
        <f t="shared" si="18"/>
        <v>3947</v>
      </c>
      <c r="T168" s="22">
        <f t="shared" si="19"/>
        <v>367897.14</v>
      </c>
      <c r="U168" s="22">
        <f t="shared" si="20"/>
        <v>367297.14</v>
      </c>
      <c r="V168" s="22">
        <f t="shared" si="21"/>
        <v>600</v>
      </c>
    </row>
    <row r="169" spans="1:22" x14ac:dyDescent="0.3">
      <c r="A169" s="18">
        <v>1017042</v>
      </c>
      <c r="B169" s="19" t="s">
        <v>181</v>
      </c>
      <c r="C169" s="22">
        <v>26668765.5</v>
      </c>
      <c r="D169" s="22">
        <v>5322963</v>
      </c>
      <c r="E169" s="22">
        <v>25018485.5</v>
      </c>
      <c r="F169" s="22">
        <v>1650280</v>
      </c>
      <c r="G169" s="22">
        <v>0</v>
      </c>
      <c r="H169" s="22">
        <v>3460.54</v>
      </c>
      <c r="I169" s="22">
        <v>1071984.1200000001</v>
      </c>
      <c r="J169" s="23">
        <v>27098324.050000001</v>
      </c>
      <c r="K169" s="23">
        <v>5321883</v>
      </c>
      <c r="L169" s="22">
        <v>25521159.050000001</v>
      </c>
      <c r="M169" s="24">
        <f>VLOOKUP(A169,Uchwały_wyd_covid_15zoa!$A$2:$C$1000,3,FALSE)</f>
        <v>0</v>
      </c>
      <c r="N169" s="22">
        <v>1577165</v>
      </c>
      <c r="O169" s="22">
        <v>29534919.050000001</v>
      </c>
      <c r="P169" s="22">
        <v>10070998.07</v>
      </c>
      <c r="Q169" s="34">
        <f t="shared" si="16"/>
        <v>0.34100000000000003</v>
      </c>
      <c r="R169" s="22">
        <f t="shared" si="17"/>
        <v>2653689.66</v>
      </c>
      <c r="S169" s="22">
        <f t="shared" si="18"/>
        <v>-1080</v>
      </c>
      <c r="T169" s="22">
        <f t="shared" si="19"/>
        <v>429558.55</v>
      </c>
      <c r="U169" s="22">
        <f t="shared" si="20"/>
        <v>502673.55</v>
      </c>
      <c r="V169" s="22">
        <f t="shared" si="21"/>
        <v>-73115</v>
      </c>
    </row>
    <row r="170" spans="1:22" x14ac:dyDescent="0.3">
      <c r="A170" s="18">
        <v>1017052</v>
      </c>
      <c r="B170" s="19" t="s">
        <v>182</v>
      </c>
      <c r="C170" s="22">
        <v>27175577.43</v>
      </c>
      <c r="D170" s="22">
        <v>6627221</v>
      </c>
      <c r="E170" s="22">
        <v>25231814.43</v>
      </c>
      <c r="F170" s="22">
        <v>1943763</v>
      </c>
      <c r="G170" s="22">
        <v>0</v>
      </c>
      <c r="H170" s="22">
        <v>11713.42</v>
      </c>
      <c r="I170" s="22">
        <v>1372689.13</v>
      </c>
      <c r="J170" s="23">
        <v>27252893.489999998</v>
      </c>
      <c r="K170" s="23">
        <v>6625765</v>
      </c>
      <c r="L170" s="22">
        <v>25224130.489999998</v>
      </c>
      <c r="M170" s="24">
        <f>VLOOKUP(A170,Uchwały_wyd_covid_15zoa!$A$2:$C$1000,3,FALSE)</f>
        <v>0</v>
      </c>
      <c r="N170" s="22">
        <v>2028763</v>
      </c>
      <c r="O170" s="22">
        <v>27613728.489999998</v>
      </c>
      <c r="P170" s="22">
        <v>9004142.3800000008</v>
      </c>
      <c r="Q170" s="34">
        <f t="shared" si="16"/>
        <v>0.3261</v>
      </c>
      <c r="R170" s="22">
        <f t="shared" si="17"/>
        <v>3414621.55</v>
      </c>
      <c r="S170" s="22">
        <f t="shared" si="18"/>
        <v>-1456</v>
      </c>
      <c r="T170" s="22">
        <f t="shared" si="19"/>
        <v>77316.06</v>
      </c>
      <c r="U170" s="22">
        <f t="shared" si="20"/>
        <v>-7683.94</v>
      </c>
      <c r="V170" s="22">
        <f t="shared" si="21"/>
        <v>85000</v>
      </c>
    </row>
    <row r="171" spans="1:22" x14ac:dyDescent="0.3">
      <c r="A171" s="18">
        <v>1017062</v>
      </c>
      <c r="B171" s="19" t="s">
        <v>183</v>
      </c>
      <c r="C171" s="22">
        <v>21390820</v>
      </c>
      <c r="D171" s="22">
        <v>4310086</v>
      </c>
      <c r="E171" s="22">
        <v>21244820</v>
      </c>
      <c r="F171" s="22">
        <v>146000</v>
      </c>
      <c r="G171" s="22">
        <v>0</v>
      </c>
      <c r="H171" s="22">
        <v>29410.5</v>
      </c>
      <c r="I171" s="22">
        <v>1131878.25</v>
      </c>
      <c r="J171" s="23">
        <v>21903994.280000001</v>
      </c>
      <c r="K171" s="23">
        <v>4245344</v>
      </c>
      <c r="L171" s="22">
        <v>21554283.030000001</v>
      </c>
      <c r="M171" s="24">
        <f>VLOOKUP(A171,Uchwały_wyd_covid_15zoa!$A$2:$C$1000,3,FALSE)</f>
        <v>0</v>
      </c>
      <c r="N171" s="22">
        <v>349711.25</v>
      </c>
      <c r="O171" s="22">
        <v>21929994.280000001</v>
      </c>
      <c r="P171" s="22">
        <v>4420000</v>
      </c>
      <c r="Q171" s="34">
        <f t="shared" si="16"/>
        <v>0.2016</v>
      </c>
      <c r="R171" s="22">
        <f t="shared" si="17"/>
        <v>1575742</v>
      </c>
      <c r="S171" s="22">
        <f t="shared" si="18"/>
        <v>-64742</v>
      </c>
      <c r="T171" s="22">
        <f t="shared" si="19"/>
        <v>513174.28</v>
      </c>
      <c r="U171" s="22">
        <f t="shared" si="20"/>
        <v>309463.03000000003</v>
      </c>
      <c r="V171" s="22">
        <f t="shared" si="21"/>
        <v>203711.25</v>
      </c>
    </row>
    <row r="172" spans="1:22" x14ac:dyDescent="0.3">
      <c r="A172" s="18">
        <v>1017072</v>
      </c>
      <c r="B172" s="19" t="s">
        <v>184</v>
      </c>
      <c r="C172" s="22">
        <v>30871929.239999998</v>
      </c>
      <c r="D172" s="22">
        <v>5583684</v>
      </c>
      <c r="E172" s="22">
        <v>28888675.710000001</v>
      </c>
      <c r="F172" s="22">
        <v>1983253.53</v>
      </c>
      <c r="G172" s="22">
        <v>0</v>
      </c>
      <c r="H172" s="22">
        <v>203423.94</v>
      </c>
      <c r="I172" s="22">
        <v>953756.45</v>
      </c>
      <c r="J172" s="23">
        <v>31367328.850000001</v>
      </c>
      <c r="K172" s="23">
        <v>5587484</v>
      </c>
      <c r="L172" s="22">
        <v>29417342.440000001</v>
      </c>
      <c r="M172" s="24">
        <f>VLOOKUP(A172,Uchwały_wyd_covid_15zoa!$A$2:$C$1000,3,FALSE)</f>
        <v>0</v>
      </c>
      <c r="N172" s="22">
        <v>1949986.41</v>
      </c>
      <c r="O172" s="22">
        <v>32208552.379999999</v>
      </c>
      <c r="P172" s="22">
        <v>6733946.1299999999</v>
      </c>
      <c r="Q172" s="34">
        <f t="shared" si="16"/>
        <v>0.20910000000000001</v>
      </c>
      <c r="R172" s="22">
        <f t="shared" si="17"/>
        <v>3107166.8</v>
      </c>
      <c r="S172" s="22">
        <f t="shared" si="18"/>
        <v>3800</v>
      </c>
      <c r="T172" s="22">
        <f t="shared" si="19"/>
        <v>495399.61</v>
      </c>
      <c r="U172" s="22">
        <f t="shared" si="20"/>
        <v>528666.73</v>
      </c>
      <c r="V172" s="22">
        <f t="shared" si="21"/>
        <v>-33267.120000000003</v>
      </c>
    </row>
    <row r="173" spans="1:22" x14ac:dyDescent="0.3">
      <c r="A173" s="18">
        <v>1017082</v>
      </c>
      <c r="B173" s="19" t="s">
        <v>185</v>
      </c>
      <c r="C173" s="22">
        <v>17459424.800000001</v>
      </c>
      <c r="D173" s="22">
        <v>3280689</v>
      </c>
      <c r="E173" s="22">
        <v>16467294</v>
      </c>
      <c r="F173" s="22">
        <v>992130.8</v>
      </c>
      <c r="G173" s="22">
        <v>0</v>
      </c>
      <c r="H173" s="22">
        <v>0</v>
      </c>
      <c r="I173" s="22">
        <v>674707.65</v>
      </c>
      <c r="J173" s="23">
        <v>17856686.620000001</v>
      </c>
      <c r="K173" s="23">
        <v>3280009</v>
      </c>
      <c r="L173" s="22">
        <v>17110908.469999999</v>
      </c>
      <c r="M173" s="24">
        <f>VLOOKUP(A173,Uchwały_wyd_covid_15zoa!$A$2:$C$1000,3,FALSE)</f>
        <v>0</v>
      </c>
      <c r="N173" s="22">
        <v>745778.15</v>
      </c>
      <c r="O173" s="22">
        <v>19743656.620000001</v>
      </c>
      <c r="P173" s="22">
        <v>7236926</v>
      </c>
      <c r="Q173" s="34">
        <f t="shared" si="16"/>
        <v>0.36649999999999999</v>
      </c>
      <c r="R173" s="22">
        <f t="shared" si="17"/>
        <v>1421165.8</v>
      </c>
      <c r="S173" s="22">
        <f t="shared" si="18"/>
        <v>-680</v>
      </c>
      <c r="T173" s="22">
        <f t="shared" si="19"/>
        <v>397261.82</v>
      </c>
      <c r="U173" s="22">
        <f t="shared" si="20"/>
        <v>643614.47</v>
      </c>
      <c r="V173" s="22">
        <f t="shared" si="21"/>
        <v>-246352.65</v>
      </c>
    </row>
    <row r="174" spans="1:22" x14ac:dyDescent="0.3">
      <c r="A174" s="18">
        <v>1017093</v>
      </c>
      <c r="B174" s="19" t="s">
        <v>186</v>
      </c>
      <c r="C174" s="22">
        <v>138449132.43000001</v>
      </c>
      <c r="D174" s="22">
        <v>56866551</v>
      </c>
      <c r="E174" s="22">
        <v>127932607.43000001</v>
      </c>
      <c r="F174" s="22">
        <v>10516525</v>
      </c>
      <c r="G174" s="22">
        <v>0</v>
      </c>
      <c r="H174" s="22">
        <v>0</v>
      </c>
      <c r="I174" s="22">
        <v>7303177.5899999999</v>
      </c>
      <c r="J174" s="23">
        <v>138054256.44</v>
      </c>
      <c r="K174" s="23">
        <v>56866551</v>
      </c>
      <c r="L174" s="22">
        <v>127612731.44</v>
      </c>
      <c r="M174" s="24">
        <f>VLOOKUP(A174,Uchwały_wyd_covid_15zoa!$A$2:$C$1000,3,FALSE)</f>
        <v>0</v>
      </c>
      <c r="N174" s="22">
        <v>10441525</v>
      </c>
      <c r="O174" s="22">
        <v>162778140.44</v>
      </c>
      <c r="P174" s="22">
        <v>31691177.41</v>
      </c>
      <c r="Q174" s="34">
        <f t="shared" si="16"/>
        <v>0.19470000000000001</v>
      </c>
      <c r="R174" s="22">
        <f t="shared" si="17"/>
        <v>17744702.59</v>
      </c>
      <c r="S174" s="22">
        <f t="shared" si="18"/>
        <v>0</v>
      </c>
      <c r="T174" s="22">
        <f t="shared" si="19"/>
        <v>-394875.99</v>
      </c>
      <c r="U174" s="22">
        <f t="shared" si="20"/>
        <v>-319875.99</v>
      </c>
      <c r="V174" s="22">
        <f t="shared" si="21"/>
        <v>-75000</v>
      </c>
    </row>
    <row r="175" spans="1:22" x14ac:dyDescent="0.3">
      <c r="A175" s="18">
        <v>1017102</v>
      </c>
      <c r="B175" s="19" t="s">
        <v>187</v>
      </c>
      <c r="C175" s="22">
        <v>35020565.659999996</v>
      </c>
      <c r="D175" s="22">
        <v>6867500</v>
      </c>
      <c r="E175" s="22">
        <v>32429174.670000002</v>
      </c>
      <c r="F175" s="22">
        <v>2591390.9900000002</v>
      </c>
      <c r="G175" s="22">
        <v>0</v>
      </c>
      <c r="H175" s="22">
        <v>0</v>
      </c>
      <c r="I175" s="22">
        <v>2571921.4900000002</v>
      </c>
      <c r="J175" s="23">
        <v>35130019.950000003</v>
      </c>
      <c r="K175" s="23">
        <v>6867500</v>
      </c>
      <c r="L175" s="22">
        <v>32874262.399999999</v>
      </c>
      <c r="M175" s="24">
        <f>VLOOKUP(A175,Uchwały_wyd_covid_15zoa!$A$2:$C$1000,3,FALSE)</f>
        <v>0</v>
      </c>
      <c r="N175" s="22">
        <v>2255757.5499999998</v>
      </c>
      <c r="O175" s="22">
        <v>36240235.850000001</v>
      </c>
      <c r="P175" s="22">
        <v>10627477.08</v>
      </c>
      <c r="Q175" s="34">
        <f t="shared" si="16"/>
        <v>0.29330000000000001</v>
      </c>
      <c r="R175" s="22">
        <f t="shared" si="17"/>
        <v>4827679.04</v>
      </c>
      <c r="S175" s="22">
        <f t="shared" si="18"/>
        <v>0</v>
      </c>
      <c r="T175" s="22">
        <f t="shared" si="19"/>
        <v>109454.29</v>
      </c>
      <c r="U175" s="22">
        <f t="shared" si="20"/>
        <v>445087.73</v>
      </c>
      <c r="V175" s="22">
        <f t="shared" si="21"/>
        <v>-335633.44</v>
      </c>
    </row>
    <row r="176" spans="1:22" x14ac:dyDescent="0.3">
      <c r="A176" s="18">
        <v>1018000</v>
      </c>
      <c r="B176" s="19" t="s">
        <v>188</v>
      </c>
      <c r="C176" s="22">
        <v>44560958</v>
      </c>
      <c r="D176" s="22">
        <v>9693533</v>
      </c>
      <c r="E176" s="22">
        <v>39397693</v>
      </c>
      <c r="F176" s="22">
        <v>5163265</v>
      </c>
      <c r="G176" s="22">
        <v>1639614.4</v>
      </c>
      <c r="H176" s="22">
        <v>0</v>
      </c>
      <c r="I176" s="22">
        <v>0</v>
      </c>
      <c r="J176" s="23">
        <v>47364272</v>
      </c>
      <c r="K176" s="23">
        <v>9690303</v>
      </c>
      <c r="L176" s="22">
        <v>42009007</v>
      </c>
      <c r="M176" s="24">
        <f>VLOOKUP(A176,Uchwały_wyd_covid_15zoa!$A$2:$C$1000,3,FALSE)</f>
        <v>0</v>
      </c>
      <c r="N176" s="22">
        <v>5355265</v>
      </c>
      <c r="O176" s="22">
        <v>54555644</v>
      </c>
      <c r="P176" s="22">
        <v>13000000</v>
      </c>
      <c r="Q176" s="34">
        <f t="shared" si="16"/>
        <v>0.23830000000000001</v>
      </c>
      <c r="R176" s="22">
        <f t="shared" si="17"/>
        <v>6998109.4000000004</v>
      </c>
      <c r="S176" s="22">
        <f t="shared" si="18"/>
        <v>-3230</v>
      </c>
      <c r="T176" s="22">
        <f t="shared" si="19"/>
        <v>2803314</v>
      </c>
      <c r="U176" s="22">
        <f t="shared" si="20"/>
        <v>2611314</v>
      </c>
      <c r="V176" s="22">
        <f t="shared" si="21"/>
        <v>192000</v>
      </c>
    </row>
    <row r="177" spans="1:22" x14ac:dyDescent="0.3">
      <c r="A177" s="18">
        <v>1018012</v>
      </c>
      <c r="B177" s="19" t="s">
        <v>189</v>
      </c>
      <c r="C177" s="22">
        <v>19313410.300000001</v>
      </c>
      <c r="D177" s="22">
        <v>3944380</v>
      </c>
      <c r="E177" s="22">
        <v>18401859.98</v>
      </c>
      <c r="F177" s="22">
        <v>911550.32</v>
      </c>
      <c r="G177" s="22">
        <v>0</v>
      </c>
      <c r="H177" s="22">
        <v>0</v>
      </c>
      <c r="I177" s="22">
        <v>903108.92</v>
      </c>
      <c r="J177" s="23">
        <v>19889142.170000002</v>
      </c>
      <c r="K177" s="23">
        <v>3944661</v>
      </c>
      <c r="L177" s="22">
        <v>19122243.789999999</v>
      </c>
      <c r="M177" s="24">
        <f>VLOOKUP(A177,Uchwały_wyd_covid_15zoa!$A$2:$C$1000,3,FALSE)</f>
        <v>0</v>
      </c>
      <c r="N177" s="22">
        <v>766898.38</v>
      </c>
      <c r="O177" s="22">
        <v>19948735.23</v>
      </c>
      <c r="P177" s="22">
        <v>2498504.81</v>
      </c>
      <c r="Q177" s="34">
        <f t="shared" si="16"/>
        <v>0.12520000000000001</v>
      </c>
      <c r="R177" s="22">
        <f t="shared" si="17"/>
        <v>1670007.3</v>
      </c>
      <c r="S177" s="22">
        <f t="shared" si="18"/>
        <v>281</v>
      </c>
      <c r="T177" s="22">
        <f t="shared" si="19"/>
        <v>575731.87</v>
      </c>
      <c r="U177" s="22">
        <f t="shared" si="20"/>
        <v>720383.81</v>
      </c>
      <c r="V177" s="22">
        <f t="shared" si="21"/>
        <v>-144651.94</v>
      </c>
    </row>
    <row r="178" spans="1:22" x14ac:dyDescent="0.3">
      <c r="A178" s="18">
        <v>1018022</v>
      </c>
      <c r="B178" s="19" t="s">
        <v>190</v>
      </c>
      <c r="C178" s="22">
        <v>18883547.449999999</v>
      </c>
      <c r="D178" s="22">
        <v>3551849</v>
      </c>
      <c r="E178" s="22">
        <v>18160451.449999999</v>
      </c>
      <c r="F178" s="22">
        <v>723096</v>
      </c>
      <c r="G178" s="22">
        <v>0</v>
      </c>
      <c r="H178" s="22">
        <v>0</v>
      </c>
      <c r="I178" s="22">
        <v>587167.93999999994</v>
      </c>
      <c r="J178" s="23">
        <v>19736230.149999999</v>
      </c>
      <c r="K178" s="23">
        <v>3551094</v>
      </c>
      <c r="L178" s="22">
        <v>18475488.149999999</v>
      </c>
      <c r="M178" s="24">
        <f>VLOOKUP(A178,Uchwały_wyd_covid_15zoa!$A$2:$C$1000,3,FALSE)</f>
        <v>0</v>
      </c>
      <c r="N178" s="22">
        <v>1260742</v>
      </c>
      <c r="O178" s="22">
        <v>19742257.149999999</v>
      </c>
      <c r="P178" s="22">
        <v>2990014.5</v>
      </c>
      <c r="Q178" s="34">
        <f t="shared" si="16"/>
        <v>0.1515</v>
      </c>
      <c r="R178" s="22">
        <f t="shared" si="17"/>
        <v>1848664.94</v>
      </c>
      <c r="S178" s="22">
        <f t="shared" si="18"/>
        <v>-755</v>
      </c>
      <c r="T178" s="22">
        <f t="shared" si="19"/>
        <v>852682.7</v>
      </c>
      <c r="U178" s="22">
        <f t="shared" si="20"/>
        <v>315036.7</v>
      </c>
      <c r="V178" s="22">
        <f t="shared" si="21"/>
        <v>537646</v>
      </c>
    </row>
    <row r="179" spans="1:22" x14ac:dyDescent="0.3">
      <c r="A179" s="18">
        <v>1018032</v>
      </c>
      <c r="B179" s="19" t="s">
        <v>191</v>
      </c>
      <c r="C179" s="22">
        <v>31400064.469999999</v>
      </c>
      <c r="D179" s="22">
        <v>7485790</v>
      </c>
      <c r="E179" s="22">
        <v>30063280.329999998</v>
      </c>
      <c r="F179" s="22">
        <v>1336784.1399999999</v>
      </c>
      <c r="G179" s="22">
        <v>0</v>
      </c>
      <c r="H179" s="22">
        <v>0</v>
      </c>
      <c r="I179" s="22">
        <v>923000</v>
      </c>
      <c r="J179" s="23">
        <v>30848550.760000002</v>
      </c>
      <c r="K179" s="23">
        <v>6936908</v>
      </c>
      <c r="L179" s="22">
        <v>30231424.199999999</v>
      </c>
      <c r="M179" s="24">
        <f>VLOOKUP(A179,Uchwały_wyd_covid_15zoa!$A$2:$C$1000,3,FALSE)</f>
        <v>0</v>
      </c>
      <c r="N179" s="22">
        <v>617126.56000000006</v>
      </c>
      <c r="O179" s="22">
        <v>34527805.920000002</v>
      </c>
      <c r="P179" s="22">
        <v>12775316.23</v>
      </c>
      <c r="Q179" s="34">
        <f t="shared" si="16"/>
        <v>0.37</v>
      </c>
      <c r="R179" s="22">
        <f t="shared" si="17"/>
        <v>2089008.56</v>
      </c>
      <c r="S179" s="22">
        <f t="shared" si="18"/>
        <v>-548882</v>
      </c>
      <c r="T179" s="22">
        <f t="shared" si="19"/>
        <v>-551513.71</v>
      </c>
      <c r="U179" s="22">
        <f t="shared" si="20"/>
        <v>168143.87</v>
      </c>
      <c r="V179" s="22">
        <f t="shared" si="21"/>
        <v>-719657.58</v>
      </c>
    </row>
    <row r="180" spans="1:22" x14ac:dyDescent="0.3">
      <c r="A180" s="18">
        <v>1018043</v>
      </c>
      <c r="B180" s="19" t="s">
        <v>192</v>
      </c>
      <c r="C180" s="22">
        <v>22687659</v>
      </c>
      <c r="D180" s="22">
        <v>4782421</v>
      </c>
      <c r="E180" s="22">
        <v>20999849</v>
      </c>
      <c r="F180" s="22">
        <v>1687810</v>
      </c>
      <c r="G180" s="22">
        <v>0</v>
      </c>
      <c r="H180" s="22">
        <v>34920.339999999997</v>
      </c>
      <c r="I180" s="22">
        <v>2903097.68</v>
      </c>
      <c r="J180" s="23">
        <v>22804293.989999998</v>
      </c>
      <c r="K180" s="23">
        <v>4781357</v>
      </c>
      <c r="L180" s="22">
        <v>21116483.989999998</v>
      </c>
      <c r="M180" s="24">
        <f>VLOOKUP(A180,Uchwały_wyd_covid_15zoa!$A$2:$C$1000,3,FALSE)</f>
        <v>0</v>
      </c>
      <c r="N180" s="22">
        <v>1687810</v>
      </c>
      <c r="O180" s="22">
        <v>23371436.989999998</v>
      </c>
      <c r="P180" s="22">
        <v>4587299.46</v>
      </c>
      <c r="Q180" s="34">
        <f t="shared" si="16"/>
        <v>0.1963</v>
      </c>
      <c r="R180" s="22">
        <f t="shared" si="17"/>
        <v>4626892.0199999996</v>
      </c>
      <c r="S180" s="22">
        <f t="shared" si="18"/>
        <v>-1064</v>
      </c>
      <c r="T180" s="22">
        <f t="shared" si="19"/>
        <v>116634.99</v>
      </c>
      <c r="U180" s="22">
        <f t="shared" si="20"/>
        <v>116634.99</v>
      </c>
      <c r="V180" s="22">
        <f t="shared" si="21"/>
        <v>0</v>
      </c>
    </row>
    <row r="181" spans="1:22" x14ac:dyDescent="0.3">
      <c r="A181" s="18">
        <v>1018052</v>
      </c>
      <c r="B181" s="19" t="s">
        <v>193</v>
      </c>
      <c r="C181" s="22">
        <v>20149738</v>
      </c>
      <c r="D181" s="22">
        <v>5048347</v>
      </c>
      <c r="E181" s="22">
        <v>19366512.309999999</v>
      </c>
      <c r="F181" s="22">
        <v>783225.69</v>
      </c>
      <c r="G181" s="22">
        <v>0</v>
      </c>
      <c r="H181" s="22">
        <v>0</v>
      </c>
      <c r="I181" s="22">
        <v>970841.58</v>
      </c>
      <c r="J181" s="23">
        <v>20447000.25</v>
      </c>
      <c r="K181" s="23">
        <v>5048347</v>
      </c>
      <c r="L181" s="22">
        <v>19556036.030000001</v>
      </c>
      <c r="M181" s="24">
        <f>VLOOKUP(A181,Uchwały_wyd_covid_15zoa!$A$2:$C$1000,3,FALSE)</f>
        <v>0</v>
      </c>
      <c r="N181" s="22">
        <v>890964.22</v>
      </c>
      <c r="O181" s="22">
        <v>23209626.079999998</v>
      </c>
      <c r="P181" s="22">
        <v>6783520.5999999996</v>
      </c>
      <c r="Q181" s="34">
        <f t="shared" si="16"/>
        <v>0.2923</v>
      </c>
      <c r="R181" s="22">
        <f t="shared" si="17"/>
        <v>1861805.8</v>
      </c>
      <c r="S181" s="22">
        <f t="shared" si="18"/>
        <v>0</v>
      </c>
      <c r="T181" s="22">
        <f t="shared" si="19"/>
        <v>297262.25</v>
      </c>
      <c r="U181" s="22">
        <f t="shared" si="20"/>
        <v>189523.72</v>
      </c>
      <c r="V181" s="22">
        <f t="shared" si="21"/>
        <v>107738.53</v>
      </c>
    </row>
    <row r="182" spans="1:22" x14ac:dyDescent="0.3">
      <c r="A182" s="18">
        <v>1018062</v>
      </c>
      <c r="B182" s="19" t="s">
        <v>194</v>
      </c>
      <c r="C182" s="22">
        <v>25928252.100000001</v>
      </c>
      <c r="D182" s="22">
        <v>6187202</v>
      </c>
      <c r="E182" s="22">
        <v>23434365.030000001</v>
      </c>
      <c r="F182" s="22">
        <v>2493887.0699999998</v>
      </c>
      <c r="G182" s="22">
        <v>0</v>
      </c>
      <c r="H182" s="22">
        <v>0</v>
      </c>
      <c r="I182" s="22">
        <v>3543052.46</v>
      </c>
      <c r="J182" s="23">
        <v>26218174.309999999</v>
      </c>
      <c r="K182" s="23">
        <v>6186049</v>
      </c>
      <c r="L182" s="22">
        <v>23888657.079999998</v>
      </c>
      <c r="M182" s="24">
        <f>VLOOKUP(A182,Uchwały_wyd_covid_15zoa!$A$2:$C$1000,3,FALSE)</f>
        <v>0</v>
      </c>
      <c r="N182" s="22">
        <v>2329517.23</v>
      </c>
      <c r="O182" s="22">
        <v>27867477.309999999</v>
      </c>
      <c r="P182" s="22">
        <v>6870083.9800000004</v>
      </c>
      <c r="Q182" s="34">
        <f t="shared" si="16"/>
        <v>0.2465</v>
      </c>
      <c r="R182" s="22">
        <f t="shared" si="17"/>
        <v>5873722.6900000004</v>
      </c>
      <c r="S182" s="22">
        <f t="shared" si="18"/>
        <v>-1153</v>
      </c>
      <c r="T182" s="22">
        <f t="shared" si="19"/>
        <v>289922.21000000002</v>
      </c>
      <c r="U182" s="22">
        <f t="shared" si="20"/>
        <v>454292.05</v>
      </c>
      <c r="V182" s="22">
        <f t="shared" si="21"/>
        <v>-164369.84</v>
      </c>
    </row>
    <row r="183" spans="1:22" x14ac:dyDescent="0.3">
      <c r="A183" s="18">
        <v>1018073</v>
      </c>
      <c r="B183" s="19" t="s">
        <v>195</v>
      </c>
      <c r="C183" s="22">
        <v>73777408.370000005</v>
      </c>
      <c r="D183" s="22">
        <v>31734585</v>
      </c>
      <c r="E183" s="22">
        <v>73091847.760000005</v>
      </c>
      <c r="F183" s="22">
        <v>685560.61</v>
      </c>
      <c r="G183" s="22">
        <v>0</v>
      </c>
      <c r="H183" s="22">
        <v>0</v>
      </c>
      <c r="I183" s="22">
        <v>6955813.5700000003</v>
      </c>
      <c r="J183" s="23">
        <v>73261143.340000004</v>
      </c>
      <c r="K183" s="23">
        <v>31728870</v>
      </c>
      <c r="L183" s="22">
        <v>71794420.730000004</v>
      </c>
      <c r="M183" s="24">
        <f>VLOOKUP(A183,Uchwały_wyd_covid_15zoa!$A$2:$C$1000,3,FALSE)</f>
        <v>0</v>
      </c>
      <c r="N183" s="22">
        <v>1466722.61</v>
      </c>
      <c r="O183" s="22">
        <v>77683158.340000004</v>
      </c>
      <c r="P183" s="22">
        <v>23291990.710000001</v>
      </c>
      <c r="Q183" s="34">
        <f t="shared" si="16"/>
        <v>0.29980000000000001</v>
      </c>
      <c r="R183" s="22">
        <f t="shared" si="17"/>
        <v>8428251.1799999997</v>
      </c>
      <c r="S183" s="22">
        <f t="shared" si="18"/>
        <v>-5715</v>
      </c>
      <c r="T183" s="22">
        <f t="shared" si="19"/>
        <v>-516265.03</v>
      </c>
      <c r="U183" s="22">
        <f t="shared" si="20"/>
        <v>-1297427.03</v>
      </c>
      <c r="V183" s="22">
        <f t="shared" si="21"/>
        <v>781162</v>
      </c>
    </row>
    <row r="184" spans="1:22" x14ac:dyDescent="0.3">
      <c r="A184" s="18">
        <v>1019000</v>
      </c>
      <c r="B184" s="19" t="s">
        <v>196</v>
      </c>
      <c r="C184" s="22">
        <v>91275970</v>
      </c>
      <c r="D184" s="22">
        <v>16502218</v>
      </c>
      <c r="E184" s="22">
        <v>88580617</v>
      </c>
      <c r="F184" s="22">
        <v>2695353</v>
      </c>
      <c r="G184" s="22">
        <v>0</v>
      </c>
      <c r="H184" s="22">
        <v>2237847.2200000002</v>
      </c>
      <c r="I184" s="22">
        <v>4807651.32</v>
      </c>
      <c r="J184" s="23">
        <v>92630012</v>
      </c>
      <c r="K184" s="23">
        <v>16496756</v>
      </c>
      <c r="L184" s="22">
        <v>90159378</v>
      </c>
      <c r="M184" s="24">
        <f>VLOOKUP(A184,Uchwały_wyd_covid_15zoa!$A$2:$C$1000,3,FALSE)</f>
        <v>0</v>
      </c>
      <c r="N184" s="22">
        <v>2470634</v>
      </c>
      <c r="O184" s="22">
        <v>101380069</v>
      </c>
      <c r="P184" s="22">
        <v>49553403.509999998</v>
      </c>
      <c r="Q184" s="34">
        <f t="shared" si="16"/>
        <v>0.48880000000000001</v>
      </c>
      <c r="R184" s="22">
        <f t="shared" si="17"/>
        <v>9521594.5399999991</v>
      </c>
      <c r="S184" s="22">
        <f t="shared" si="18"/>
        <v>-5462</v>
      </c>
      <c r="T184" s="22">
        <f t="shared" si="19"/>
        <v>1354042</v>
      </c>
      <c r="U184" s="22">
        <f t="shared" si="20"/>
        <v>1578761</v>
      </c>
      <c r="V184" s="22">
        <f t="shared" si="21"/>
        <v>-224719</v>
      </c>
    </row>
    <row r="185" spans="1:22" x14ac:dyDescent="0.3">
      <c r="A185" s="18">
        <v>1019011</v>
      </c>
      <c r="B185" s="19" t="s">
        <v>197</v>
      </c>
      <c r="C185" s="22">
        <v>174826085</v>
      </c>
      <c r="D185" s="22">
        <v>65189861</v>
      </c>
      <c r="E185" s="22">
        <v>173284482</v>
      </c>
      <c r="F185" s="22">
        <v>1541603</v>
      </c>
      <c r="G185" s="22">
        <v>0</v>
      </c>
      <c r="H185" s="22">
        <v>37466.18</v>
      </c>
      <c r="I185" s="22">
        <v>11028015.74</v>
      </c>
      <c r="J185" s="23">
        <v>179474559.25</v>
      </c>
      <c r="K185" s="23">
        <v>65176267</v>
      </c>
      <c r="L185" s="22">
        <v>179418303.25</v>
      </c>
      <c r="M185" s="24">
        <f>VLOOKUP(A185,Uchwały_wyd_covid_15zoa!$A$2:$C$1000,3,FALSE)</f>
        <v>0</v>
      </c>
      <c r="N185" s="22">
        <v>56256</v>
      </c>
      <c r="O185" s="22">
        <v>188072481.25</v>
      </c>
      <c r="P185" s="22">
        <v>52778229.140000001</v>
      </c>
      <c r="Q185" s="34">
        <f t="shared" si="16"/>
        <v>0.28060000000000002</v>
      </c>
      <c r="R185" s="22">
        <f t="shared" si="17"/>
        <v>11135331.92</v>
      </c>
      <c r="S185" s="22">
        <f t="shared" si="18"/>
        <v>-13594</v>
      </c>
      <c r="T185" s="22">
        <f t="shared" si="19"/>
        <v>4648474.25</v>
      </c>
      <c r="U185" s="22">
        <f t="shared" si="20"/>
        <v>6133821.25</v>
      </c>
      <c r="V185" s="22">
        <f t="shared" si="21"/>
        <v>-1485347</v>
      </c>
    </row>
    <row r="186" spans="1:22" x14ac:dyDescent="0.3">
      <c r="A186" s="18">
        <v>1019023</v>
      </c>
      <c r="B186" s="19" t="s">
        <v>198</v>
      </c>
      <c r="C186" s="22">
        <v>32748068.84</v>
      </c>
      <c r="D186" s="22">
        <v>8475788.1400000006</v>
      </c>
      <c r="E186" s="22">
        <v>32976093.690000001</v>
      </c>
      <c r="F186" s="22">
        <v>-228024.85</v>
      </c>
      <c r="G186" s="22">
        <v>0</v>
      </c>
      <c r="H186" s="22">
        <v>372751.33</v>
      </c>
      <c r="I186" s="22">
        <v>1676035.33</v>
      </c>
      <c r="J186" s="23">
        <v>33486671.359999999</v>
      </c>
      <c r="K186" s="23">
        <v>8527781.6400000006</v>
      </c>
      <c r="L186" s="22">
        <v>33640199.329999998</v>
      </c>
      <c r="M186" s="24">
        <f>VLOOKUP(A186,Uchwały_wyd_covid_15zoa!$A$2:$C$1000,3,FALSE)</f>
        <v>0</v>
      </c>
      <c r="N186" s="22">
        <v>-153527.97</v>
      </c>
      <c r="O186" s="22">
        <v>33848451.359999999</v>
      </c>
      <c r="P186" s="22">
        <v>1813571.5</v>
      </c>
      <c r="Q186" s="34">
        <f t="shared" si="16"/>
        <v>5.3600000000000002E-2</v>
      </c>
      <c r="R186" s="22">
        <f t="shared" si="17"/>
        <v>1895258.69</v>
      </c>
      <c r="S186" s="22">
        <f t="shared" si="18"/>
        <v>51993.5</v>
      </c>
      <c r="T186" s="22">
        <f t="shared" si="19"/>
        <v>738602.52</v>
      </c>
      <c r="U186" s="22">
        <f t="shared" si="20"/>
        <v>664105.64</v>
      </c>
      <c r="V186" s="22">
        <f t="shared" si="21"/>
        <v>74496.88</v>
      </c>
    </row>
    <row r="187" spans="1:22" x14ac:dyDescent="0.3">
      <c r="A187" s="18">
        <v>1019032</v>
      </c>
      <c r="B187" s="19" t="s">
        <v>199</v>
      </c>
      <c r="C187" s="22">
        <v>24106868.93</v>
      </c>
      <c r="D187" s="22">
        <v>6188920</v>
      </c>
      <c r="E187" s="22">
        <v>23594471.93</v>
      </c>
      <c r="F187" s="22">
        <v>512397</v>
      </c>
      <c r="G187" s="22">
        <v>0</v>
      </c>
      <c r="H187" s="22">
        <v>0</v>
      </c>
      <c r="I187" s="22">
        <v>2578705.3199999998</v>
      </c>
      <c r="J187" s="23">
        <v>24333502.609999999</v>
      </c>
      <c r="K187" s="23">
        <v>6187472</v>
      </c>
      <c r="L187" s="22">
        <v>23812405.609999999</v>
      </c>
      <c r="M187" s="24">
        <f>VLOOKUP(A187,Uchwały_wyd_covid_15zoa!$A$2:$C$1000,3,FALSE)</f>
        <v>0</v>
      </c>
      <c r="N187" s="22">
        <v>521097</v>
      </c>
      <c r="O187" s="22">
        <v>27528451.559999999</v>
      </c>
      <c r="P187" s="22">
        <v>5488309.0800000001</v>
      </c>
      <c r="Q187" s="34">
        <f t="shared" si="16"/>
        <v>0.19939999999999999</v>
      </c>
      <c r="R187" s="22">
        <f t="shared" si="17"/>
        <v>3101250.32</v>
      </c>
      <c r="S187" s="22">
        <f t="shared" si="18"/>
        <v>-1448</v>
      </c>
      <c r="T187" s="22">
        <f t="shared" si="19"/>
        <v>226633.68</v>
      </c>
      <c r="U187" s="22">
        <f t="shared" si="20"/>
        <v>217933.68</v>
      </c>
      <c r="V187" s="22">
        <f t="shared" si="21"/>
        <v>8700</v>
      </c>
    </row>
    <row r="188" spans="1:22" x14ac:dyDescent="0.3">
      <c r="A188" s="18">
        <v>1019042</v>
      </c>
      <c r="B188" s="19" t="s">
        <v>197</v>
      </c>
      <c r="C188" s="22">
        <v>55729030.350000001</v>
      </c>
      <c r="D188" s="22">
        <v>16290526</v>
      </c>
      <c r="E188" s="22">
        <v>54328434.82</v>
      </c>
      <c r="F188" s="22">
        <v>1400595.53</v>
      </c>
      <c r="G188" s="22">
        <v>0</v>
      </c>
      <c r="H188" s="22">
        <v>0</v>
      </c>
      <c r="I188" s="22">
        <v>5749492.3499999996</v>
      </c>
      <c r="J188" s="23">
        <v>55558523.590000004</v>
      </c>
      <c r="K188" s="23">
        <v>16286968</v>
      </c>
      <c r="L188" s="22">
        <v>53948003.240000002</v>
      </c>
      <c r="M188" s="24">
        <f>VLOOKUP(A188,Uchwały_wyd_covid_15zoa!$A$2:$C$1000,3,FALSE)</f>
        <v>0</v>
      </c>
      <c r="N188" s="22">
        <v>1610520.35</v>
      </c>
      <c r="O188" s="22">
        <v>60745342.979999997</v>
      </c>
      <c r="P188" s="22">
        <v>8369961.25</v>
      </c>
      <c r="Q188" s="34">
        <f t="shared" si="16"/>
        <v>0.13780000000000001</v>
      </c>
      <c r="R188" s="22">
        <f t="shared" si="17"/>
        <v>7363570.7000000002</v>
      </c>
      <c r="S188" s="22">
        <f t="shared" si="18"/>
        <v>-3558</v>
      </c>
      <c r="T188" s="22">
        <f t="shared" si="19"/>
        <v>-170506.76</v>
      </c>
      <c r="U188" s="22">
        <f t="shared" si="20"/>
        <v>-380431.58</v>
      </c>
      <c r="V188" s="22">
        <f t="shared" si="21"/>
        <v>209924.82</v>
      </c>
    </row>
    <row r="189" spans="1:22" x14ac:dyDescent="0.3">
      <c r="A189" s="18">
        <v>1020000</v>
      </c>
      <c r="B189" s="19" t="s">
        <v>200</v>
      </c>
      <c r="C189" s="22">
        <v>152954651.94999999</v>
      </c>
      <c r="D189" s="22">
        <v>50697213</v>
      </c>
      <c r="E189" s="22">
        <v>146212622.41</v>
      </c>
      <c r="F189" s="22">
        <v>6742029.54</v>
      </c>
      <c r="G189" s="22">
        <v>0</v>
      </c>
      <c r="H189" s="22">
        <v>0</v>
      </c>
      <c r="I189" s="22">
        <v>11206168.82</v>
      </c>
      <c r="J189" s="23">
        <v>155327069.22</v>
      </c>
      <c r="K189" s="23">
        <v>50680727</v>
      </c>
      <c r="L189" s="22">
        <v>148348341.91999999</v>
      </c>
      <c r="M189" s="24">
        <f>VLOOKUP(A189,Uchwały_wyd_covid_15zoa!$A$2:$C$1000,3,FALSE)</f>
        <v>0</v>
      </c>
      <c r="N189" s="22">
        <v>6978727.2999999998</v>
      </c>
      <c r="O189" s="22">
        <v>161063407.88999999</v>
      </c>
      <c r="P189" s="22">
        <v>21843495.18</v>
      </c>
      <c r="Q189" s="34">
        <f t="shared" si="16"/>
        <v>0.1356</v>
      </c>
      <c r="R189" s="22">
        <f t="shared" si="17"/>
        <v>18201382.120000001</v>
      </c>
      <c r="S189" s="22">
        <f t="shared" si="18"/>
        <v>-16486</v>
      </c>
      <c r="T189" s="22">
        <f t="shared" si="19"/>
        <v>2372417.27</v>
      </c>
      <c r="U189" s="22">
        <f t="shared" si="20"/>
        <v>2135719.5099999998</v>
      </c>
      <c r="V189" s="22">
        <f t="shared" si="21"/>
        <v>236697.76</v>
      </c>
    </row>
    <row r="190" spans="1:22" x14ac:dyDescent="0.3">
      <c r="A190" s="18">
        <v>1020011</v>
      </c>
      <c r="B190" s="19" t="s">
        <v>201</v>
      </c>
      <c r="C190" s="22">
        <v>58772228.439999998</v>
      </c>
      <c r="D190" s="22">
        <v>21106617</v>
      </c>
      <c r="E190" s="22">
        <v>58954268.079999998</v>
      </c>
      <c r="F190" s="22">
        <v>-182039.64</v>
      </c>
      <c r="G190" s="22">
        <v>220394.83</v>
      </c>
      <c r="H190" s="22">
        <v>0</v>
      </c>
      <c r="I190" s="22">
        <v>5300401.6100000003</v>
      </c>
      <c r="J190" s="23">
        <v>59732213.259999998</v>
      </c>
      <c r="K190" s="23">
        <v>21102402</v>
      </c>
      <c r="L190" s="22">
        <v>60135600.899999999</v>
      </c>
      <c r="M190" s="24">
        <f>VLOOKUP(A190,Uchwały_wyd_covid_15zoa!$A$2:$C$1000,3,FALSE)</f>
        <v>0</v>
      </c>
      <c r="N190" s="22">
        <v>-403387.64</v>
      </c>
      <c r="O190" s="22">
        <v>62121985.240000002</v>
      </c>
      <c r="P190" s="22">
        <v>4946682.9400000004</v>
      </c>
      <c r="Q190" s="34">
        <f t="shared" si="16"/>
        <v>7.9600000000000004E-2</v>
      </c>
      <c r="R190" s="22">
        <f t="shared" si="17"/>
        <v>5121623.8</v>
      </c>
      <c r="S190" s="22">
        <f t="shared" si="18"/>
        <v>-4215</v>
      </c>
      <c r="T190" s="22">
        <f t="shared" si="19"/>
        <v>959984.82</v>
      </c>
      <c r="U190" s="22">
        <f t="shared" si="20"/>
        <v>1181332.82</v>
      </c>
      <c r="V190" s="22">
        <f t="shared" si="21"/>
        <v>-221348</v>
      </c>
    </row>
    <row r="191" spans="1:22" x14ac:dyDescent="0.3">
      <c r="A191" s="18">
        <v>1020021</v>
      </c>
      <c r="B191" s="19" t="s">
        <v>202</v>
      </c>
      <c r="C191" s="22">
        <v>89122940.530000001</v>
      </c>
      <c r="D191" s="22">
        <v>31481579</v>
      </c>
      <c r="E191" s="22">
        <v>88701058.239999995</v>
      </c>
      <c r="F191" s="22">
        <v>421882.29</v>
      </c>
      <c r="G191" s="22">
        <v>1926481.41</v>
      </c>
      <c r="H191" s="22">
        <v>50545.43</v>
      </c>
      <c r="I191" s="22">
        <v>5484559.3399999999</v>
      </c>
      <c r="J191" s="23">
        <v>89555540.930000007</v>
      </c>
      <c r="K191" s="23">
        <v>31475413</v>
      </c>
      <c r="L191" s="22">
        <v>88820455.439999998</v>
      </c>
      <c r="M191" s="24">
        <f>VLOOKUP(A191,Uchwały_wyd_covid_15zoa!$A$2:$C$1000,3,FALSE)</f>
        <v>0</v>
      </c>
      <c r="N191" s="22">
        <v>735085.49</v>
      </c>
      <c r="O191" s="22">
        <v>109245982.41</v>
      </c>
      <c r="P191" s="22">
        <v>7747800</v>
      </c>
      <c r="Q191" s="34">
        <f t="shared" si="16"/>
        <v>7.0900000000000005E-2</v>
      </c>
      <c r="R191" s="22">
        <f t="shared" si="17"/>
        <v>8202837.6699999999</v>
      </c>
      <c r="S191" s="22">
        <f t="shared" si="18"/>
        <v>-6166</v>
      </c>
      <c r="T191" s="22">
        <f t="shared" si="19"/>
        <v>432600.4</v>
      </c>
      <c r="U191" s="22">
        <f t="shared" si="20"/>
        <v>119397.2</v>
      </c>
      <c r="V191" s="22">
        <f t="shared" si="21"/>
        <v>313203.20000000001</v>
      </c>
    </row>
    <row r="192" spans="1:22" x14ac:dyDescent="0.3">
      <c r="A192" s="18">
        <v>1020031</v>
      </c>
      <c r="B192" s="19" t="s">
        <v>203</v>
      </c>
      <c r="C192" s="22">
        <v>256650472.61000001</v>
      </c>
      <c r="D192" s="22">
        <v>95301926</v>
      </c>
      <c r="E192" s="22">
        <v>246722728.78</v>
      </c>
      <c r="F192" s="22">
        <v>9927743.8300000001</v>
      </c>
      <c r="G192" s="22">
        <v>7250296.4800000004</v>
      </c>
      <c r="H192" s="22">
        <v>15332.62</v>
      </c>
      <c r="I192" s="22">
        <v>4685257.5999999996</v>
      </c>
      <c r="J192" s="23">
        <v>260332441.87</v>
      </c>
      <c r="K192" s="23">
        <v>95281232</v>
      </c>
      <c r="L192" s="22">
        <v>256847326.56999999</v>
      </c>
      <c r="M192" s="24">
        <f>VLOOKUP(A192,Uchwały_wyd_covid_15zoa!$A$2:$C$1000,3,FALSE)</f>
        <v>0</v>
      </c>
      <c r="N192" s="22">
        <v>3485115.3</v>
      </c>
      <c r="O192" s="22">
        <v>319767378.26999998</v>
      </c>
      <c r="P192" s="22">
        <v>33345483.73</v>
      </c>
      <c r="Q192" s="34">
        <f t="shared" si="16"/>
        <v>0.1043</v>
      </c>
      <c r="R192" s="22">
        <f t="shared" si="17"/>
        <v>15456696</v>
      </c>
      <c r="S192" s="22">
        <f t="shared" si="18"/>
        <v>-20694</v>
      </c>
      <c r="T192" s="22">
        <f t="shared" si="19"/>
        <v>3681969.26</v>
      </c>
      <c r="U192" s="22">
        <f t="shared" si="20"/>
        <v>10124597.789999999</v>
      </c>
      <c r="V192" s="22">
        <f t="shared" si="21"/>
        <v>-6442628.5300000003</v>
      </c>
    </row>
    <row r="193" spans="1:22" x14ac:dyDescent="0.3">
      <c r="A193" s="18">
        <v>1020043</v>
      </c>
      <c r="B193" s="19" t="s">
        <v>204</v>
      </c>
      <c r="C193" s="22">
        <v>157160928.77000001</v>
      </c>
      <c r="D193" s="22">
        <v>65798553</v>
      </c>
      <c r="E193" s="22">
        <v>150710640.55000001</v>
      </c>
      <c r="F193" s="22">
        <v>6450288.2199999997</v>
      </c>
      <c r="G193" s="22">
        <v>0</v>
      </c>
      <c r="H193" s="22">
        <v>0</v>
      </c>
      <c r="I193" s="22">
        <v>9031837.6099999994</v>
      </c>
      <c r="J193" s="23">
        <v>152379517.47999999</v>
      </c>
      <c r="K193" s="23">
        <v>57528553</v>
      </c>
      <c r="L193" s="22">
        <v>154574421.21000001</v>
      </c>
      <c r="M193" s="24">
        <f>VLOOKUP(A193,Uchwały_wyd_covid_15zoa!$A$2:$C$1000,3,FALSE)</f>
        <v>0</v>
      </c>
      <c r="N193" s="22">
        <v>-2194903.73</v>
      </c>
      <c r="O193" s="22">
        <v>169383217.47999999</v>
      </c>
      <c r="P193" s="22">
        <v>41770000</v>
      </c>
      <c r="Q193" s="34">
        <f t="shared" si="16"/>
        <v>0.24660000000000001</v>
      </c>
      <c r="R193" s="22">
        <f t="shared" si="17"/>
        <v>15106933.880000001</v>
      </c>
      <c r="S193" s="22">
        <f t="shared" si="18"/>
        <v>-8270000</v>
      </c>
      <c r="T193" s="22">
        <f t="shared" si="19"/>
        <v>-4781411.29</v>
      </c>
      <c r="U193" s="22">
        <f t="shared" si="20"/>
        <v>3863780.66</v>
      </c>
      <c r="V193" s="22">
        <f t="shared" si="21"/>
        <v>-8645191.9499999993</v>
      </c>
    </row>
    <row r="194" spans="1:22" x14ac:dyDescent="0.3">
      <c r="A194" s="18">
        <v>1020052</v>
      </c>
      <c r="B194" s="19" t="s">
        <v>201</v>
      </c>
      <c r="C194" s="22">
        <v>21756587</v>
      </c>
      <c r="D194" s="22">
        <v>4944282</v>
      </c>
      <c r="E194" s="22">
        <v>19936640</v>
      </c>
      <c r="F194" s="22">
        <v>1819947</v>
      </c>
      <c r="G194" s="22">
        <v>855529.03</v>
      </c>
      <c r="H194" s="22">
        <v>192098.93</v>
      </c>
      <c r="I194" s="22">
        <v>1382292.48</v>
      </c>
      <c r="J194" s="23">
        <v>22108687.510000002</v>
      </c>
      <c r="K194" s="23">
        <v>4943195</v>
      </c>
      <c r="L194" s="22">
        <v>20574558.210000001</v>
      </c>
      <c r="M194" s="24">
        <f>VLOOKUP(A194,Uchwały_wyd_covid_15zoa!$A$2:$C$1000,3,FALSE)</f>
        <v>0</v>
      </c>
      <c r="N194" s="22">
        <v>1534129.3</v>
      </c>
      <c r="O194" s="22">
        <v>24577346.309999999</v>
      </c>
      <c r="P194" s="22">
        <v>1170677.28</v>
      </c>
      <c r="Q194" s="34">
        <f t="shared" si="16"/>
        <v>4.7600000000000003E-2</v>
      </c>
      <c r="R194" s="22">
        <f t="shared" si="17"/>
        <v>3965136.74</v>
      </c>
      <c r="S194" s="22">
        <f t="shared" si="18"/>
        <v>-1087</v>
      </c>
      <c r="T194" s="22">
        <f t="shared" si="19"/>
        <v>352100.51</v>
      </c>
      <c r="U194" s="22">
        <f t="shared" si="20"/>
        <v>637918.21</v>
      </c>
      <c r="V194" s="22">
        <f t="shared" si="21"/>
        <v>-285817.7</v>
      </c>
    </row>
    <row r="195" spans="1:22" x14ac:dyDescent="0.3">
      <c r="A195" s="18">
        <v>1020062</v>
      </c>
      <c r="B195" s="19" t="s">
        <v>202</v>
      </c>
      <c r="C195" s="22">
        <v>34219176.700000003</v>
      </c>
      <c r="D195" s="22">
        <v>14197655</v>
      </c>
      <c r="E195" s="22">
        <v>34160571.299999997</v>
      </c>
      <c r="F195" s="22">
        <v>58605.4</v>
      </c>
      <c r="G195" s="22">
        <v>732530.05</v>
      </c>
      <c r="H195" s="22">
        <v>161171.60999999999</v>
      </c>
      <c r="I195" s="22">
        <v>2547614.83</v>
      </c>
      <c r="J195" s="23">
        <v>34926292.93</v>
      </c>
      <c r="K195" s="23">
        <v>14195584</v>
      </c>
      <c r="L195" s="22">
        <v>35493603.530000001</v>
      </c>
      <c r="M195" s="24">
        <f>VLOOKUP(A195,Uchwały_wyd_covid_15zoa!$A$2:$C$1000,3,FALSE)</f>
        <v>0</v>
      </c>
      <c r="N195" s="22">
        <v>-567310.6</v>
      </c>
      <c r="O195" s="22">
        <v>36023591.310000002</v>
      </c>
      <c r="P195" s="22">
        <v>3845845.03</v>
      </c>
      <c r="Q195" s="34">
        <f t="shared" si="16"/>
        <v>0.10680000000000001</v>
      </c>
      <c r="R195" s="22">
        <f t="shared" si="17"/>
        <v>2876076.89</v>
      </c>
      <c r="S195" s="22">
        <f t="shared" si="18"/>
        <v>-2071</v>
      </c>
      <c r="T195" s="22">
        <f t="shared" si="19"/>
        <v>707116.23</v>
      </c>
      <c r="U195" s="22">
        <f t="shared" si="20"/>
        <v>1333032.23</v>
      </c>
      <c r="V195" s="22">
        <f t="shared" si="21"/>
        <v>-625916</v>
      </c>
    </row>
    <row r="196" spans="1:22" x14ac:dyDescent="0.3">
      <c r="A196" s="18">
        <v>1020072</v>
      </c>
      <c r="B196" s="19" t="s">
        <v>205</v>
      </c>
      <c r="C196" s="22">
        <v>25847084.399999999</v>
      </c>
      <c r="D196" s="22">
        <v>9980278</v>
      </c>
      <c r="E196" s="22">
        <v>25394938.350000001</v>
      </c>
      <c r="F196" s="22">
        <v>452146.05</v>
      </c>
      <c r="G196" s="22">
        <v>0</v>
      </c>
      <c r="H196" s="22">
        <v>10000</v>
      </c>
      <c r="I196" s="22">
        <v>439653.11</v>
      </c>
      <c r="J196" s="23">
        <v>26010669.629999999</v>
      </c>
      <c r="K196" s="23">
        <v>9800278</v>
      </c>
      <c r="L196" s="22">
        <v>25596023.579999998</v>
      </c>
      <c r="M196" s="24">
        <f>VLOOKUP(A196,Uchwały_wyd_covid_15zoa!$A$2:$C$1000,3,FALSE)</f>
        <v>0</v>
      </c>
      <c r="N196" s="22">
        <v>414646.05</v>
      </c>
      <c r="O196" s="22">
        <v>27255466.329999998</v>
      </c>
      <c r="P196" s="22">
        <v>10298895.91</v>
      </c>
      <c r="Q196" s="34">
        <f t="shared" si="16"/>
        <v>0.37790000000000001</v>
      </c>
      <c r="R196" s="22">
        <f t="shared" si="17"/>
        <v>1044299.16</v>
      </c>
      <c r="S196" s="22">
        <f t="shared" si="18"/>
        <v>-180000</v>
      </c>
      <c r="T196" s="22">
        <f t="shared" si="19"/>
        <v>163585.23000000001</v>
      </c>
      <c r="U196" s="22">
        <f t="shared" si="20"/>
        <v>201085.23</v>
      </c>
      <c r="V196" s="22">
        <f t="shared" si="21"/>
        <v>-37500</v>
      </c>
    </row>
    <row r="197" spans="1:22" x14ac:dyDescent="0.3">
      <c r="A197" s="18">
        <v>1020083</v>
      </c>
      <c r="B197" s="19" t="s">
        <v>206</v>
      </c>
      <c r="C197" s="22">
        <v>98118999.120000005</v>
      </c>
      <c r="D197" s="22">
        <v>61406672</v>
      </c>
      <c r="E197" s="22">
        <v>88214075.159999996</v>
      </c>
      <c r="F197" s="22">
        <v>9904923.9600000009</v>
      </c>
      <c r="G197" s="22">
        <v>205088.07</v>
      </c>
      <c r="H197" s="22">
        <v>226840.29</v>
      </c>
      <c r="I197" s="22">
        <v>18951736.949999999</v>
      </c>
      <c r="J197" s="23">
        <v>98818652.109999999</v>
      </c>
      <c r="K197" s="23">
        <v>61402227</v>
      </c>
      <c r="L197" s="22">
        <v>89167742.230000004</v>
      </c>
      <c r="M197" s="24">
        <f>VLOOKUP(A197,Uchwały_wyd_covid_15zoa!$A$2:$C$1000,3,FALSE)</f>
        <v>0</v>
      </c>
      <c r="N197" s="22">
        <v>9650909.8800000008</v>
      </c>
      <c r="O197" s="22">
        <v>107164459.06999999</v>
      </c>
      <c r="P197" s="22">
        <v>15816429.880000001</v>
      </c>
      <c r="Q197" s="34">
        <f t="shared" si="16"/>
        <v>0.14760000000000001</v>
      </c>
      <c r="R197" s="22">
        <f t="shared" si="17"/>
        <v>29039020.190000001</v>
      </c>
      <c r="S197" s="22">
        <f t="shared" si="18"/>
        <v>-4445</v>
      </c>
      <c r="T197" s="22">
        <f t="shared" si="19"/>
        <v>699652.99</v>
      </c>
      <c r="U197" s="22">
        <f t="shared" si="20"/>
        <v>953667.07</v>
      </c>
      <c r="V197" s="22">
        <f t="shared" si="21"/>
        <v>-254014.07999999999</v>
      </c>
    </row>
    <row r="198" spans="1:22" x14ac:dyDescent="0.3">
      <c r="A198" s="18">
        <v>1020092</v>
      </c>
      <c r="B198" s="19" t="s">
        <v>203</v>
      </c>
      <c r="C198" s="22">
        <v>70408846.620000005</v>
      </c>
      <c r="D198" s="22">
        <v>31391800</v>
      </c>
      <c r="E198" s="22">
        <v>60836497.619999997</v>
      </c>
      <c r="F198" s="22">
        <v>9572349</v>
      </c>
      <c r="G198" s="22">
        <v>192001.95</v>
      </c>
      <c r="H198" s="22">
        <v>43033.47</v>
      </c>
      <c r="I198" s="22">
        <v>4956632.53</v>
      </c>
      <c r="J198" s="23">
        <v>73028902.329999998</v>
      </c>
      <c r="K198" s="23">
        <v>31385545</v>
      </c>
      <c r="L198" s="22">
        <v>63889766.329999998</v>
      </c>
      <c r="M198" s="24">
        <f>VLOOKUP(A198,Uchwały_wyd_covid_15zoa!$A$2:$C$1000,3,FALSE)</f>
        <v>0</v>
      </c>
      <c r="N198" s="22">
        <v>9139136</v>
      </c>
      <c r="O198" s="22">
        <v>74229955.329999998</v>
      </c>
      <c r="P198" s="22">
        <v>4588150.5199999996</v>
      </c>
      <c r="Q198" s="34">
        <f t="shared" si="16"/>
        <v>6.1800000000000001E-2</v>
      </c>
      <c r="R198" s="22">
        <f t="shared" si="17"/>
        <v>14337058.949999999</v>
      </c>
      <c r="S198" s="22">
        <f t="shared" si="18"/>
        <v>-6255</v>
      </c>
      <c r="T198" s="22">
        <f t="shared" si="19"/>
        <v>2620055.71</v>
      </c>
      <c r="U198" s="22">
        <f t="shared" si="20"/>
        <v>3053268.71</v>
      </c>
      <c r="V198" s="22">
        <f t="shared" si="21"/>
        <v>-433213</v>
      </c>
    </row>
    <row r="199" spans="1:22" x14ac:dyDescent="0.3">
      <c r="A199" s="18">
        <v>1021000</v>
      </c>
      <c r="B199" s="19" t="s">
        <v>207</v>
      </c>
      <c r="C199" s="22">
        <v>34379455.469999999</v>
      </c>
      <c r="D199" s="22">
        <v>7333659</v>
      </c>
      <c r="E199" s="22">
        <v>32438554.010000002</v>
      </c>
      <c r="F199" s="22">
        <v>1940901.46</v>
      </c>
      <c r="G199" s="22">
        <v>0</v>
      </c>
      <c r="H199" s="22">
        <v>0</v>
      </c>
      <c r="I199" s="22">
        <v>0</v>
      </c>
      <c r="J199" s="23">
        <v>35199898.93</v>
      </c>
      <c r="K199" s="23">
        <v>7331185</v>
      </c>
      <c r="L199" s="22">
        <v>33211997.469999999</v>
      </c>
      <c r="M199" s="24">
        <f>VLOOKUP(A199,Uchwały_wyd_covid_15zoa!$A$2:$C$1000,3,FALSE)</f>
        <v>0</v>
      </c>
      <c r="N199" s="22">
        <v>1987901.46</v>
      </c>
      <c r="O199" s="22">
        <v>36919885.689999998</v>
      </c>
      <c r="P199" s="22">
        <v>13591273.119999999</v>
      </c>
      <c r="Q199" s="34">
        <f t="shared" si="16"/>
        <v>0.36809999999999998</v>
      </c>
      <c r="R199" s="22">
        <f t="shared" si="17"/>
        <v>1990375.46</v>
      </c>
      <c r="S199" s="22">
        <f t="shared" si="18"/>
        <v>-2474</v>
      </c>
      <c r="T199" s="22">
        <f t="shared" si="19"/>
        <v>820443.46</v>
      </c>
      <c r="U199" s="22">
        <f t="shared" si="20"/>
        <v>773443.46</v>
      </c>
      <c r="V199" s="22">
        <f t="shared" si="21"/>
        <v>47000</v>
      </c>
    </row>
    <row r="200" spans="1:22" x14ac:dyDescent="0.3">
      <c r="A200" s="18">
        <v>1021011</v>
      </c>
      <c r="B200" s="19" t="s">
        <v>208</v>
      </c>
      <c r="C200" s="22">
        <v>52346996.479999997</v>
      </c>
      <c r="D200" s="22">
        <v>18016726</v>
      </c>
      <c r="E200" s="22">
        <v>52260365.479999997</v>
      </c>
      <c r="F200" s="22">
        <v>86631</v>
      </c>
      <c r="G200" s="22">
        <v>0</v>
      </c>
      <c r="H200" s="22">
        <v>0</v>
      </c>
      <c r="I200" s="22">
        <v>279521.98</v>
      </c>
      <c r="J200" s="23">
        <v>55042557.780000001</v>
      </c>
      <c r="K200" s="23">
        <v>18012816</v>
      </c>
      <c r="L200" s="22">
        <v>54647798.619999997</v>
      </c>
      <c r="M200" s="24">
        <f>VLOOKUP(A200,Uchwały_wyd_covid_15zoa!$A$2:$C$1000,3,FALSE)</f>
        <v>0</v>
      </c>
      <c r="N200" s="22">
        <v>394759.16</v>
      </c>
      <c r="O200" s="22">
        <v>69742273.549999997</v>
      </c>
      <c r="P200" s="22">
        <v>11691380.380000001</v>
      </c>
      <c r="Q200" s="34">
        <f t="shared" si="16"/>
        <v>0.1676</v>
      </c>
      <c r="R200" s="22">
        <f t="shared" si="17"/>
        <v>678191.14</v>
      </c>
      <c r="S200" s="22">
        <f t="shared" si="18"/>
        <v>-3910</v>
      </c>
      <c r="T200" s="22">
        <f t="shared" si="19"/>
        <v>2695561.3</v>
      </c>
      <c r="U200" s="22">
        <f t="shared" si="20"/>
        <v>2387433.14</v>
      </c>
      <c r="V200" s="22">
        <f t="shared" si="21"/>
        <v>308128.15999999997</v>
      </c>
    </row>
    <row r="201" spans="1:22" x14ac:dyDescent="0.3">
      <c r="A201" s="18">
        <v>1021022</v>
      </c>
      <c r="B201" s="19" t="s">
        <v>208</v>
      </c>
      <c r="C201" s="22">
        <v>26663212</v>
      </c>
      <c r="D201" s="22">
        <v>8989800</v>
      </c>
      <c r="E201" s="22">
        <v>25420667.890000001</v>
      </c>
      <c r="F201" s="22">
        <v>1242544.1100000001</v>
      </c>
      <c r="G201" s="22">
        <v>2604634.69</v>
      </c>
      <c r="H201" s="22">
        <v>0</v>
      </c>
      <c r="I201" s="22">
        <v>2026800</v>
      </c>
      <c r="J201" s="23">
        <v>26164212.379999999</v>
      </c>
      <c r="K201" s="23">
        <v>8576921</v>
      </c>
      <c r="L201" s="22">
        <v>25387684.27</v>
      </c>
      <c r="M201" s="24">
        <f>VLOOKUP(A201,Uchwały_wyd_covid_15zoa!$A$2:$C$1000,3,FALSE)</f>
        <v>0</v>
      </c>
      <c r="N201" s="22">
        <v>776528.11</v>
      </c>
      <c r="O201" s="22">
        <v>26652492.379999999</v>
      </c>
      <c r="P201" s="22">
        <v>1639200</v>
      </c>
      <c r="Q201" s="34">
        <f t="shared" si="16"/>
        <v>6.1499999999999999E-2</v>
      </c>
      <c r="R201" s="22">
        <f t="shared" si="17"/>
        <v>5820841.7999999998</v>
      </c>
      <c r="S201" s="22">
        <f t="shared" si="18"/>
        <v>-412879</v>
      </c>
      <c r="T201" s="22">
        <f t="shared" si="19"/>
        <v>-498999.62</v>
      </c>
      <c r="U201" s="22">
        <f t="shared" si="20"/>
        <v>-32983.620000000003</v>
      </c>
      <c r="V201" s="22">
        <f t="shared" si="21"/>
        <v>-466016</v>
      </c>
    </row>
    <row r="202" spans="1:22" x14ac:dyDescent="0.3">
      <c r="A202" s="18">
        <v>1021032</v>
      </c>
      <c r="B202" s="19" t="s">
        <v>209</v>
      </c>
      <c r="C202" s="22">
        <v>21663615.199999999</v>
      </c>
      <c r="D202" s="22">
        <v>7667394</v>
      </c>
      <c r="E202" s="22">
        <v>20643903.199999999</v>
      </c>
      <c r="F202" s="22">
        <v>1019712</v>
      </c>
      <c r="G202" s="22">
        <v>0</v>
      </c>
      <c r="H202" s="22">
        <v>0</v>
      </c>
      <c r="I202" s="22">
        <v>409034.1</v>
      </c>
      <c r="J202" s="23">
        <v>21685126.489999998</v>
      </c>
      <c r="K202" s="23">
        <v>7666049</v>
      </c>
      <c r="L202" s="22">
        <v>20599629.190000001</v>
      </c>
      <c r="M202" s="24">
        <f>VLOOKUP(A202,Uchwały_wyd_covid_15zoa!$A$2:$C$1000,3,FALSE)</f>
        <v>0</v>
      </c>
      <c r="N202" s="22">
        <v>1085497.3</v>
      </c>
      <c r="O202" s="22">
        <v>22067852.489999998</v>
      </c>
      <c r="P202" s="22">
        <v>5966950.5099999998</v>
      </c>
      <c r="Q202" s="34">
        <f t="shared" ref="Q202:Q207" si="22">+IF(O202&lt;&gt;0,ROUND(P202/O202,4),0)</f>
        <v>0.27039999999999997</v>
      </c>
      <c r="R202" s="22">
        <f t="shared" ref="R202:R207" si="23">ROUND(IF(S202&lt;0,N202+M202+G202+H202+I202-S202,N202+M202+G202+H202+I202),2)</f>
        <v>1495876.4</v>
      </c>
      <c r="S202" s="22">
        <f t="shared" ref="S202:S207" si="24">ROUND(K202-D202,2)</f>
        <v>-1345</v>
      </c>
      <c r="T202" s="22">
        <f t="shared" ref="T202:T207" si="25">ROUND(J202-C202,2)</f>
        <v>21511.29</v>
      </c>
      <c r="U202" s="22">
        <f t="shared" ref="U202:U207" si="26">ROUND(L202-E202,2)</f>
        <v>-44274.01</v>
      </c>
      <c r="V202" s="22">
        <f t="shared" ref="V202:V207" si="27">ROUND(N202-F202,2)</f>
        <v>65785.3</v>
      </c>
    </row>
    <row r="203" spans="1:22" x14ac:dyDescent="0.3">
      <c r="A203" s="18">
        <v>1021042</v>
      </c>
      <c r="B203" s="19" t="s">
        <v>210</v>
      </c>
      <c r="C203" s="22">
        <v>17660250.690000001</v>
      </c>
      <c r="D203" s="22">
        <v>4837437</v>
      </c>
      <c r="E203" s="22">
        <v>16857733.640000001</v>
      </c>
      <c r="F203" s="22">
        <v>802517.05</v>
      </c>
      <c r="G203" s="22">
        <v>0</v>
      </c>
      <c r="H203" s="22">
        <v>0</v>
      </c>
      <c r="I203" s="22">
        <v>484526.32</v>
      </c>
      <c r="J203" s="23">
        <v>17960500.27</v>
      </c>
      <c r="K203" s="23">
        <v>4836504</v>
      </c>
      <c r="L203" s="22">
        <v>17157983.219999999</v>
      </c>
      <c r="M203" s="24">
        <f>VLOOKUP(A203,Uchwały_wyd_covid_15zoa!$A$2:$C$1000,3,FALSE)</f>
        <v>0</v>
      </c>
      <c r="N203" s="22">
        <v>802517.05</v>
      </c>
      <c r="O203" s="22">
        <v>18955800.27</v>
      </c>
      <c r="P203" s="22">
        <v>5417344.8600000003</v>
      </c>
      <c r="Q203" s="34">
        <f t="shared" si="22"/>
        <v>0.2858</v>
      </c>
      <c r="R203" s="22">
        <f t="shared" si="23"/>
        <v>1287976.3700000001</v>
      </c>
      <c r="S203" s="22">
        <f t="shared" si="24"/>
        <v>-933</v>
      </c>
      <c r="T203" s="22">
        <f t="shared" si="25"/>
        <v>300249.58</v>
      </c>
      <c r="U203" s="22">
        <f t="shared" si="26"/>
        <v>300249.58</v>
      </c>
      <c r="V203" s="22">
        <f t="shared" si="27"/>
        <v>0</v>
      </c>
    </row>
    <row r="204" spans="1:22" x14ac:dyDescent="0.3">
      <c r="A204" s="18">
        <v>1021052</v>
      </c>
      <c r="B204" s="19" t="s">
        <v>211</v>
      </c>
      <c r="C204" s="22">
        <v>21856079.199999999</v>
      </c>
      <c r="D204" s="22">
        <v>5489225</v>
      </c>
      <c r="E204" s="22">
        <v>19859701.300000001</v>
      </c>
      <c r="F204" s="22">
        <v>1996377.9</v>
      </c>
      <c r="G204" s="22">
        <v>0</v>
      </c>
      <c r="H204" s="22">
        <v>0</v>
      </c>
      <c r="I204" s="22">
        <v>0</v>
      </c>
      <c r="J204" s="23">
        <v>22238572.039999999</v>
      </c>
      <c r="K204" s="23">
        <v>5487968</v>
      </c>
      <c r="L204" s="22">
        <v>20222806.350000001</v>
      </c>
      <c r="M204" s="24">
        <f>VLOOKUP(A204,Uchwały_wyd_covid_15zoa!$A$2:$C$1000,3,FALSE)</f>
        <v>0</v>
      </c>
      <c r="N204" s="22">
        <v>2015765.69</v>
      </c>
      <c r="O204" s="22">
        <v>24120378.57</v>
      </c>
      <c r="P204" s="22">
        <v>141389.1</v>
      </c>
      <c r="Q204" s="34">
        <f t="shared" si="22"/>
        <v>5.8999999999999999E-3</v>
      </c>
      <c r="R204" s="22">
        <f t="shared" si="23"/>
        <v>2017022.69</v>
      </c>
      <c r="S204" s="22">
        <f t="shared" si="24"/>
        <v>-1257</v>
      </c>
      <c r="T204" s="22">
        <f t="shared" si="25"/>
        <v>382492.84</v>
      </c>
      <c r="U204" s="22">
        <f t="shared" si="26"/>
        <v>363105.05</v>
      </c>
      <c r="V204" s="22">
        <f t="shared" si="27"/>
        <v>19387.79</v>
      </c>
    </row>
    <row r="205" spans="1:22" x14ac:dyDescent="0.3">
      <c r="A205" s="18">
        <v>1061000</v>
      </c>
      <c r="B205" s="19" t="s">
        <v>212</v>
      </c>
      <c r="C205" s="22">
        <v>4486633338</v>
      </c>
      <c r="D205" s="22">
        <v>1860267842</v>
      </c>
      <c r="E205" s="22">
        <v>4249974324</v>
      </c>
      <c r="F205" s="22">
        <v>236659014</v>
      </c>
      <c r="G205" s="22">
        <v>0</v>
      </c>
      <c r="H205" s="22">
        <v>31567039.140000001</v>
      </c>
      <c r="I205" s="22">
        <v>258501686.91</v>
      </c>
      <c r="J205" s="23">
        <v>4552876097.3100004</v>
      </c>
      <c r="K205" s="23">
        <v>1860267842</v>
      </c>
      <c r="L205" s="22">
        <v>4337763613.3100004</v>
      </c>
      <c r="M205" s="24">
        <f>VLOOKUP(A205,Uchwały_wyd_covid_15zoa!$A$2:$C$1000,3,FALSE)</f>
        <v>0</v>
      </c>
      <c r="N205" s="22">
        <v>215112484</v>
      </c>
      <c r="O205" s="22">
        <v>5099043277.3100004</v>
      </c>
      <c r="P205" s="22">
        <v>3416251049.7399998</v>
      </c>
      <c r="Q205" s="34">
        <f t="shared" si="22"/>
        <v>0.67</v>
      </c>
      <c r="R205" s="22">
        <f t="shared" si="23"/>
        <v>505181210.05000001</v>
      </c>
      <c r="S205" s="22">
        <f t="shared" si="24"/>
        <v>0</v>
      </c>
      <c r="T205" s="22">
        <f t="shared" si="25"/>
        <v>66242759.310000002</v>
      </c>
      <c r="U205" s="22">
        <f t="shared" si="26"/>
        <v>87789289.310000002</v>
      </c>
      <c r="V205" s="22">
        <f t="shared" si="27"/>
        <v>-21546530</v>
      </c>
    </row>
    <row r="206" spans="1:22" x14ac:dyDescent="0.3">
      <c r="A206" s="18">
        <v>1062000</v>
      </c>
      <c r="B206" s="19" t="s">
        <v>213</v>
      </c>
      <c r="C206" s="22">
        <v>492310649.44999999</v>
      </c>
      <c r="D206" s="22">
        <v>171403036</v>
      </c>
      <c r="E206" s="22">
        <v>481620124.18000001</v>
      </c>
      <c r="F206" s="22">
        <v>10690525.27</v>
      </c>
      <c r="G206" s="22">
        <v>0</v>
      </c>
      <c r="H206" s="22">
        <v>603167.30000000005</v>
      </c>
      <c r="I206" s="22">
        <v>36999276.399999999</v>
      </c>
      <c r="J206" s="23">
        <v>487845861.86000001</v>
      </c>
      <c r="K206" s="23">
        <v>168866079</v>
      </c>
      <c r="L206" s="22">
        <v>480508824.51999998</v>
      </c>
      <c r="M206" s="24">
        <f>VLOOKUP(A206,Uchwały_wyd_covid_15zoa!$A$2:$C$1000,3,FALSE)</f>
        <v>0</v>
      </c>
      <c r="N206" s="22">
        <v>7337037.3399999999</v>
      </c>
      <c r="O206" s="22">
        <v>513043505.63999999</v>
      </c>
      <c r="P206" s="22">
        <v>126641204.06</v>
      </c>
      <c r="Q206" s="34">
        <f t="shared" si="22"/>
        <v>0.24679999999999999</v>
      </c>
      <c r="R206" s="22">
        <f t="shared" si="23"/>
        <v>47476438.039999999</v>
      </c>
      <c r="S206" s="22">
        <f t="shared" si="24"/>
        <v>-2536957</v>
      </c>
      <c r="T206" s="22">
        <f t="shared" si="25"/>
        <v>-4464787.59</v>
      </c>
      <c r="U206" s="22">
        <f t="shared" si="26"/>
        <v>-1111299.6599999999</v>
      </c>
      <c r="V206" s="22">
        <f t="shared" si="27"/>
        <v>-3353487.93</v>
      </c>
    </row>
    <row r="207" spans="1:22" x14ac:dyDescent="0.3">
      <c r="A207" s="18">
        <v>1063000</v>
      </c>
      <c r="B207" s="19" t="s">
        <v>214</v>
      </c>
      <c r="C207" s="22">
        <v>300506912.99000001</v>
      </c>
      <c r="D207" s="22">
        <v>116225535</v>
      </c>
      <c r="E207" s="22">
        <v>292803383.81999999</v>
      </c>
      <c r="F207" s="22">
        <v>7703529.1699999999</v>
      </c>
      <c r="G207" s="22">
        <v>0</v>
      </c>
      <c r="H207" s="22">
        <v>358592.51</v>
      </c>
      <c r="I207" s="22">
        <v>0</v>
      </c>
      <c r="J207" s="23">
        <v>307201008.08999997</v>
      </c>
      <c r="K207" s="23">
        <v>116197414</v>
      </c>
      <c r="L207" s="22">
        <v>301163826.31</v>
      </c>
      <c r="M207" s="24">
        <f>VLOOKUP(A207,Uchwały_wyd_covid_15zoa!$A$2:$C$1000,3,FALSE)</f>
        <v>0</v>
      </c>
      <c r="N207" s="22">
        <v>6037181.7800000003</v>
      </c>
      <c r="O207" s="22">
        <v>330328920.29000002</v>
      </c>
      <c r="P207" s="22">
        <v>138462880.80000001</v>
      </c>
      <c r="Q207" s="34">
        <f t="shared" si="22"/>
        <v>0.41920000000000002</v>
      </c>
      <c r="R207" s="22">
        <f t="shared" si="23"/>
        <v>6423895.29</v>
      </c>
      <c r="S207" s="22">
        <f t="shared" si="24"/>
        <v>-28121</v>
      </c>
      <c r="T207" s="22">
        <f t="shared" si="25"/>
        <v>6694095.0999999996</v>
      </c>
      <c r="U207" s="22">
        <f t="shared" si="26"/>
        <v>8360442.4900000002</v>
      </c>
      <c r="V207" s="22">
        <f t="shared" si="27"/>
        <v>-1666347.39</v>
      </c>
    </row>
  </sheetData>
  <autoFilter ref="A8:V8"/>
  <mergeCells count="25">
    <mergeCell ref="A2:A5"/>
    <mergeCell ref="C3:F3"/>
    <mergeCell ref="C2:F2"/>
    <mergeCell ref="S2:S5"/>
    <mergeCell ref="C4:C5"/>
    <mergeCell ref="F4:F5"/>
    <mergeCell ref="E4:E5"/>
    <mergeCell ref="G2:I2"/>
    <mergeCell ref="G3:I3"/>
    <mergeCell ref="G4:G5"/>
    <mergeCell ref="H4:H5"/>
    <mergeCell ref="I4:I5"/>
    <mergeCell ref="J4:J5"/>
    <mergeCell ref="N4:N5"/>
    <mergeCell ref="V2:V5"/>
    <mergeCell ref="B2:B5"/>
    <mergeCell ref="L4:L5"/>
    <mergeCell ref="R2:R5"/>
    <mergeCell ref="U2:U5"/>
    <mergeCell ref="T2:T5"/>
    <mergeCell ref="J2:P2"/>
    <mergeCell ref="J3:O3"/>
    <mergeCell ref="O4:O5"/>
    <mergeCell ref="Q2:Q5"/>
    <mergeCell ref="P3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4"/>
  <sheetViews>
    <sheetView workbookViewId="0"/>
  </sheetViews>
  <sheetFormatPr defaultRowHeight="14.4" x14ac:dyDescent="0.3"/>
  <cols>
    <col min="1" max="1" width="18.88671875" customWidth="1"/>
  </cols>
  <sheetData>
    <row r="1" spans="1:2" x14ac:dyDescent="0.3">
      <c r="A1" s="21">
        <v>44064</v>
      </c>
      <c r="B1" t="str">
        <f>TEXT(A1,"dd.mm.rrrr")</f>
        <v>21.08.2020</v>
      </c>
    </row>
    <row r="3" spans="1:2" x14ac:dyDescent="0.3">
      <c r="A3" s="20">
        <f>2020</f>
        <v>2020</v>
      </c>
      <c r="B3">
        <f>+A3</f>
        <v>2020</v>
      </c>
    </row>
    <row r="4" spans="1:2" x14ac:dyDescent="0.3">
      <c r="A4" s="20" t="str">
        <f>+"2  "</f>
        <v xml:space="preserve">2  </v>
      </c>
      <c r="B4" t="str">
        <f>+ROMAN(A4)</f>
        <v>II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2:C201"/>
  <sheetViews>
    <sheetView workbookViewId="0">
      <selection activeCell="A3" sqref="A3"/>
    </sheetView>
  </sheetViews>
  <sheetFormatPr defaultRowHeight="14.4" x14ac:dyDescent="0.3"/>
  <cols>
    <col min="1" max="1" width="12.44140625" customWidth="1"/>
    <col min="2" max="2" width="45.109375" customWidth="1"/>
    <col min="3" max="3" width="67" style="28" customWidth="1"/>
  </cols>
  <sheetData>
    <row r="2" spans="1:3" ht="95.25" customHeight="1" x14ac:dyDescent="0.3">
      <c r="A2" s="8" t="s">
        <v>0</v>
      </c>
      <c r="B2" s="9" t="s">
        <v>1</v>
      </c>
      <c r="C2" s="27" t="s">
        <v>15</v>
      </c>
    </row>
    <row r="3" spans="1:3" x14ac:dyDescent="0.3">
      <c r="A3" s="7">
        <v>1000000</v>
      </c>
      <c r="B3" s="7" t="s">
        <v>30</v>
      </c>
      <c r="C3" s="26"/>
    </row>
    <row r="4" spans="1:3" x14ac:dyDescent="0.3">
      <c r="A4" s="7">
        <v>1001000</v>
      </c>
      <c r="B4" s="7" t="s">
        <v>31</v>
      </c>
      <c r="C4" s="26"/>
    </row>
    <row r="5" spans="1:3" x14ac:dyDescent="0.3">
      <c r="A5" s="7">
        <v>1001011</v>
      </c>
      <c r="B5" s="7" t="s">
        <v>32</v>
      </c>
      <c r="C5" s="26"/>
    </row>
    <row r="6" spans="1:3" x14ac:dyDescent="0.3">
      <c r="A6" s="7">
        <v>1001022</v>
      </c>
      <c r="B6" s="7" t="s">
        <v>32</v>
      </c>
      <c r="C6" s="26"/>
    </row>
    <row r="7" spans="1:3" x14ac:dyDescent="0.3">
      <c r="A7" s="7">
        <v>1001032</v>
      </c>
      <c r="B7" s="7" t="s">
        <v>33</v>
      </c>
      <c r="C7" s="26"/>
    </row>
    <row r="8" spans="1:3" x14ac:dyDescent="0.3">
      <c r="A8" s="7">
        <v>1001042</v>
      </c>
      <c r="B8" s="7" t="s">
        <v>34</v>
      </c>
      <c r="C8" s="26"/>
    </row>
    <row r="9" spans="1:3" x14ac:dyDescent="0.3">
      <c r="A9" s="7">
        <v>1001052</v>
      </c>
      <c r="B9" s="7" t="s">
        <v>35</v>
      </c>
      <c r="C9" s="26"/>
    </row>
    <row r="10" spans="1:3" x14ac:dyDescent="0.3">
      <c r="A10" s="7">
        <v>1001062</v>
      </c>
      <c r="B10" s="7" t="s">
        <v>36</v>
      </c>
      <c r="C10" s="26"/>
    </row>
    <row r="11" spans="1:3" x14ac:dyDescent="0.3">
      <c r="A11" s="7">
        <v>1001072</v>
      </c>
      <c r="B11" s="7" t="s">
        <v>37</v>
      </c>
      <c r="C11" s="26"/>
    </row>
    <row r="12" spans="1:3" x14ac:dyDescent="0.3">
      <c r="A12" s="7">
        <v>1001083</v>
      </c>
      <c r="B12" s="7" t="s">
        <v>38</v>
      </c>
      <c r="C12" s="26"/>
    </row>
    <row r="13" spans="1:3" x14ac:dyDescent="0.3">
      <c r="A13" s="7">
        <v>1002000</v>
      </c>
      <c r="B13" s="7" t="s">
        <v>39</v>
      </c>
      <c r="C13" s="26"/>
    </row>
    <row r="14" spans="1:3" x14ac:dyDescent="0.3">
      <c r="A14" s="7">
        <v>1002011</v>
      </c>
      <c r="B14" s="7" t="s">
        <v>40</v>
      </c>
      <c r="C14" s="26"/>
    </row>
    <row r="15" spans="1:3" x14ac:dyDescent="0.3">
      <c r="A15" s="7">
        <v>1002022</v>
      </c>
      <c r="B15" s="7" t="s">
        <v>41</v>
      </c>
      <c r="C15" s="26"/>
    </row>
    <row r="16" spans="1:3" x14ac:dyDescent="0.3">
      <c r="A16" s="7">
        <v>1002032</v>
      </c>
      <c r="B16" s="7" t="s">
        <v>42</v>
      </c>
      <c r="C16" s="26"/>
    </row>
    <row r="17" spans="1:3" x14ac:dyDescent="0.3">
      <c r="A17" s="7">
        <v>1002043</v>
      </c>
      <c r="B17" s="7" t="s">
        <v>43</v>
      </c>
      <c r="C17" s="26"/>
    </row>
    <row r="18" spans="1:3" x14ac:dyDescent="0.3">
      <c r="A18" s="7">
        <v>1002052</v>
      </c>
      <c r="B18" s="7" t="s">
        <v>44</v>
      </c>
      <c r="C18" s="26"/>
    </row>
    <row r="19" spans="1:3" x14ac:dyDescent="0.3">
      <c r="A19" s="7">
        <v>1002062</v>
      </c>
      <c r="B19" s="7" t="s">
        <v>40</v>
      </c>
      <c r="C19" s="26"/>
    </row>
    <row r="20" spans="1:3" x14ac:dyDescent="0.3">
      <c r="A20" s="7">
        <v>1002072</v>
      </c>
      <c r="B20" s="7" t="s">
        <v>45</v>
      </c>
      <c r="C20" s="26"/>
    </row>
    <row r="21" spans="1:3" x14ac:dyDescent="0.3">
      <c r="A21" s="7">
        <v>1002082</v>
      </c>
      <c r="B21" s="7" t="s">
        <v>46</v>
      </c>
      <c r="C21" s="26"/>
    </row>
    <row r="22" spans="1:3" x14ac:dyDescent="0.3">
      <c r="A22" s="7">
        <v>1002092</v>
      </c>
      <c r="B22" s="7" t="s">
        <v>47</v>
      </c>
      <c r="C22" s="26"/>
    </row>
    <row r="23" spans="1:3" x14ac:dyDescent="0.3">
      <c r="A23" s="7">
        <v>1002102</v>
      </c>
      <c r="B23" s="7" t="s">
        <v>48</v>
      </c>
      <c r="C23" s="26"/>
    </row>
    <row r="24" spans="1:3" x14ac:dyDescent="0.3">
      <c r="A24" s="7">
        <v>1002113</v>
      </c>
      <c r="B24" s="7" t="s">
        <v>49</v>
      </c>
      <c r="C24" s="26"/>
    </row>
    <row r="25" spans="1:3" x14ac:dyDescent="0.3">
      <c r="A25" s="7">
        <v>1003000</v>
      </c>
      <c r="B25" s="7" t="s">
        <v>50</v>
      </c>
      <c r="C25" s="26"/>
    </row>
    <row r="26" spans="1:3" x14ac:dyDescent="0.3">
      <c r="A26" s="7">
        <v>1003012</v>
      </c>
      <c r="B26" s="7" t="s">
        <v>51</v>
      </c>
      <c r="C26" s="26"/>
    </row>
    <row r="27" spans="1:3" x14ac:dyDescent="0.3">
      <c r="A27" s="7">
        <v>1003023</v>
      </c>
      <c r="B27" s="7" t="s">
        <v>52</v>
      </c>
      <c r="C27" s="26"/>
    </row>
    <row r="28" spans="1:3" x14ac:dyDescent="0.3">
      <c r="A28" s="7">
        <v>1003032</v>
      </c>
      <c r="B28" s="7" t="s">
        <v>53</v>
      </c>
      <c r="C28" s="26"/>
    </row>
    <row r="29" spans="1:3" x14ac:dyDescent="0.3">
      <c r="A29" s="7">
        <v>1003042</v>
      </c>
      <c r="B29" s="7" t="s">
        <v>54</v>
      </c>
      <c r="C29" s="26"/>
    </row>
    <row r="30" spans="1:3" x14ac:dyDescent="0.3">
      <c r="A30" s="7">
        <v>1003052</v>
      </c>
      <c r="B30" s="7" t="s">
        <v>55</v>
      </c>
      <c r="C30" s="26"/>
    </row>
    <row r="31" spans="1:3" x14ac:dyDescent="0.3">
      <c r="A31" s="7">
        <v>1004000</v>
      </c>
      <c r="B31" s="7" t="s">
        <v>56</v>
      </c>
      <c r="C31" s="26"/>
    </row>
    <row r="32" spans="1:3" x14ac:dyDescent="0.3">
      <c r="A32" s="7">
        <v>1004011</v>
      </c>
      <c r="B32" s="7" t="s">
        <v>57</v>
      </c>
      <c r="C32" s="26"/>
    </row>
    <row r="33" spans="1:3" x14ac:dyDescent="0.3">
      <c r="A33" s="7">
        <v>1004022</v>
      </c>
      <c r="B33" s="7" t="s">
        <v>58</v>
      </c>
      <c r="C33" s="26"/>
    </row>
    <row r="34" spans="1:3" x14ac:dyDescent="0.3">
      <c r="A34" s="7">
        <v>1004032</v>
      </c>
      <c r="B34" s="7" t="s">
        <v>59</v>
      </c>
      <c r="C34" s="26"/>
    </row>
    <row r="35" spans="1:3" x14ac:dyDescent="0.3">
      <c r="A35" s="7">
        <v>1004042</v>
      </c>
      <c r="B35" s="7" t="s">
        <v>60</v>
      </c>
      <c r="C35" s="26"/>
    </row>
    <row r="36" spans="1:3" x14ac:dyDescent="0.3">
      <c r="A36" s="7">
        <v>1004052</v>
      </c>
      <c r="B36" s="7" t="s">
        <v>57</v>
      </c>
      <c r="C36" s="26"/>
    </row>
    <row r="37" spans="1:3" x14ac:dyDescent="0.3">
      <c r="A37" s="7">
        <v>1004063</v>
      </c>
      <c r="B37" s="7" t="s">
        <v>61</v>
      </c>
      <c r="C37" s="26"/>
    </row>
    <row r="38" spans="1:3" x14ac:dyDescent="0.3">
      <c r="A38" s="7">
        <v>1004072</v>
      </c>
      <c r="B38" s="7" t="s">
        <v>62</v>
      </c>
      <c r="C38" s="26"/>
    </row>
    <row r="39" spans="1:3" x14ac:dyDescent="0.3">
      <c r="A39" s="7">
        <v>1004082</v>
      </c>
      <c r="B39" s="7" t="s">
        <v>63</v>
      </c>
      <c r="C39" s="26"/>
    </row>
    <row r="40" spans="1:3" x14ac:dyDescent="0.3">
      <c r="A40" s="7">
        <v>1005000</v>
      </c>
      <c r="B40" s="7" t="s">
        <v>64</v>
      </c>
      <c r="C40" s="26"/>
    </row>
    <row r="41" spans="1:3" x14ac:dyDescent="0.3">
      <c r="A41" s="7">
        <v>1005011</v>
      </c>
      <c r="B41" s="7" t="s">
        <v>65</v>
      </c>
      <c r="C41" s="26"/>
    </row>
    <row r="42" spans="1:3" x14ac:dyDescent="0.3">
      <c r="A42" s="7">
        <v>1005022</v>
      </c>
      <c r="B42" s="7" t="s">
        <v>66</v>
      </c>
      <c r="C42" s="26"/>
    </row>
    <row r="43" spans="1:3" x14ac:dyDescent="0.3">
      <c r="A43" s="7">
        <v>1005032</v>
      </c>
      <c r="B43" s="7" t="s">
        <v>67</v>
      </c>
      <c r="C43" s="26"/>
    </row>
    <row r="44" spans="1:3" x14ac:dyDescent="0.3">
      <c r="A44" s="7">
        <v>1005042</v>
      </c>
      <c r="B44" s="7" t="s">
        <v>68</v>
      </c>
      <c r="C44" s="26"/>
    </row>
    <row r="45" spans="1:3" x14ac:dyDescent="0.3">
      <c r="A45" s="7">
        <v>1005052</v>
      </c>
      <c r="B45" s="7" t="s">
        <v>69</v>
      </c>
      <c r="C45" s="26"/>
    </row>
    <row r="46" spans="1:3" x14ac:dyDescent="0.3">
      <c r="A46" s="7">
        <v>1005062</v>
      </c>
      <c r="B46" s="7" t="s">
        <v>70</v>
      </c>
      <c r="C46" s="26"/>
    </row>
    <row r="47" spans="1:3" x14ac:dyDescent="0.3">
      <c r="A47" s="7">
        <v>1005072</v>
      </c>
      <c r="B47" s="7" t="s">
        <v>65</v>
      </c>
      <c r="C47" s="26"/>
    </row>
    <row r="48" spans="1:3" x14ac:dyDescent="0.3">
      <c r="A48" s="7">
        <v>1005082</v>
      </c>
      <c r="B48" s="7" t="s">
        <v>71</v>
      </c>
      <c r="C48" s="26"/>
    </row>
    <row r="49" spans="1:3" x14ac:dyDescent="0.3">
      <c r="A49" s="7">
        <v>1005092</v>
      </c>
      <c r="B49" s="7" t="s">
        <v>72</v>
      </c>
      <c r="C49" s="26"/>
    </row>
    <row r="50" spans="1:3" x14ac:dyDescent="0.3">
      <c r="A50" s="7">
        <v>1005102</v>
      </c>
      <c r="B50" s="7" t="s">
        <v>73</v>
      </c>
      <c r="C50" s="26"/>
    </row>
    <row r="51" spans="1:3" x14ac:dyDescent="0.3">
      <c r="A51" s="7">
        <v>1006000</v>
      </c>
      <c r="B51" s="7" t="s">
        <v>74</v>
      </c>
      <c r="C51" s="26"/>
    </row>
    <row r="52" spans="1:3" x14ac:dyDescent="0.3">
      <c r="A52" s="7">
        <v>1006022</v>
      </c>
      <c r="B52" s="7" t="s">
        <v>75</v>
      </c>
      <c r="C52" s="26"/>
    </row>
    <row r="53" spans="1:3" x14ac:dyDescent="0.3">
      <c r="A53" s="7">
        <v>1006032</v>
      </c>
      <c r="B53" s="7" t="s">
        <v>76</v>
      </c>
      <c r="C53" s="26"/>
    </row>
    <row r="54" spans="1:3" x14ac:dyDescent="0.3">
      <c r="A54" s="7">
        <v>1006073</v>
      </c>
      <c r="B54" s="7" t="s">
        <v>77</v>
      </c>
      <c r="C54" s="26"/>
    </row>
    <row r="55" spans="1:3" x14ac:dyDescent="0.3">
      <c r="A55" s="7">
        <v>1006082</v>
      </c>
      <c r="B55" s="7" t="s">
        <v>78</v>
      </c>
      <c r="C55" s="26"/>
    </row>
    <row r="56" spans="1:3" x14ac:dyDescent="0.3">
      <c r="A56" s="7">
        <v>1006103</v>
      </c>
      <c r="B56" s="7" t="s">
        <v>79</v>
      </c>
      <c r="C56" s="26"/>
    </row>
    <row r="57" spans="1:3" x14ac:dyDescent="0.3">
      <c r="A57" s="7">
        <v>1006113</v>
      </c>
      <c r="B57" s="7" t="s">
        <v>80</v>
      </c>
      <c r="C57" s="26"/>
    </row>
    <row r="58" spans="1:3" x14ac:dyDescent="0.3">
      <c r="A58" s="7">
        <v>1007000</v>
      </c>
      <c r="B58" s="7" t="s">
        <v>81</v>
      </c>
      <c r="C58" s="26"/>
    </row>
    <row r="59" spans="1:3" x14ac:dyDescent="0.3">
      <c r="A59" s="7">
        <v>1007012</v>
      </c>
      <c r="B59" s="7" t="s">
        <v>82</v>
      </c>
      <c r="C59" s="26"/>
    </row>
    <row r="60" spans="1:3" x14ac:dyDescent="0.3">
      <c r="A60" s="7">
        <v>1007023</v>
      </c>
      <c r="B60" s="7" t="s">
        <v>83</v>
      </c>
      <c r="C60" s="26"/>
    </row>
    <row r="61" spans="1:3" x14ac:dyDescent="0.3">
      <c r="A61" s="7">
        <v>1007032</v>
      </c>
      <c r="B61" s="7" t="s">
        <v>84</v>
      </c>
      <c r="C61" s="26"/>
    </row>
    <row r="62" spans="1:3" x14ac:dyDescent="0.3">
      <c r="A62" s="7">
        <v>1007043</v>
      </c>
      <c r="B62" s="7" t="s">
        <v>85</v>
      </c>
      <c r="C62" s="26"/>
    </row>
    <row r="63" spans="1:3" x14ac:dyDescent="0.3">
      <c r="A63" s="7">
        <v>1007052</v>
      </c>
      <c r="B63" s="7" t="s">
        <v>86</v>
      </c>
      <c r="C63" s="26"/>
    </row>
    <row r="64" spans="1:3" x14ac:dyDescent="0.3">
      <c r="A64" s="7">
        <v>1007062</v>
      </c>
      <c r="B64" s="7" t="s">
        <v>87</v>
      </c>
      <c r="C64" s="26"/>
    </row>
    <row r="65" spans="1:3" x14ac:dyDescent="0.3">
      <c r="A65" s="7">
        <v>1007072</v>
      </c>
      <c r="B65" s="7" t="s">
        <v>88</v>
      </c>
      <c r="C65" s="26"/>
    </row>
    <row r="66" spans="1:3" x14ac:dyDescent="0.3">
      <c r="A66" s="7">
        <v>1007082</v>
      </c>
      <c r="B66" s="7" t="s">
        <v>89</v>
      </c>
      <c r="C66" s="26"/>
    </row>
    <row r="67" spans="1:3" x14ac:dyDescent="0.3">
      <c r="A67" s="7">
        <v>1008000</v>
      </c>
      <c r="B67" s="7" t="s">
        <v>90</v>
      </c>
      <c r="C67" s="26"/>
    </row>
    <row r="68" spans="1:3" x14ac:dyDescent="0.3">
      <c r="A68" s="7">
        <v>1008011</v>
      </c>
      <c r="B68" s="7" t="s">
        <v>91</v>
      </c>
      <c r="C68" s="26"/>
    </row>
    <row r="69" spans="1:3" x14ac:dyDescent="0.3">
      <c r="A69" s="7">
        <v>1008021</v>
      </c>
      <c r="B69" s="7" t="s">
        <v>92</v>
      </c>
      <c r="C69" s="26"/>
    </row>
    <row r="70" spans="1:3" x14ac:dyDescent="0.3">
      <c r="A70" s="7">
        <v>1008032</v>
      </c>
      <c r="B70" s="7" t="s">
        <v>93</v>
      </c>
      <c r="C70" s="26"/>
    </row>
    <row r="71" spans="1:3" x14ac:dyDescent="0.3">
      <c r="A71" s="7">
        <v>1008042</v>
      </c>
      <c r="B71" s="7" t="s">
        <v>94</v>
      </c>
      <c r="C71" s="26"/>
    </row>
    <row r="72" spans="1:3" x14ac:dyDescent="0.3">
      <c r="A72" s="7">
        <v>1008052</v>
      </c>
      <c r="B72" s="7" t="s">
        <v>95</v>
      </c>
      <c r="C72" s="26"/>
    </row>
    <row r="73" spans="1:3" x14ac:dyDescent="0.3">
      <c r="A73" s="7">
        <v>1008062</v>
      </c>
      <c r="B73" s="7" t="s">
        <v>96</v>
      </c>
      <c r="C73" s="26"/>
    </row>
    <row r="74" spans="1:3" x14ac:dyDescent="0.3">
      <c r="A74" s="7">
        <v>1008072</v>
      </c>
      <c r="B74" s="7" t="s">
        <v>92</v>
      </c>
      <c r="C74" s="26"/>
    </row>
    <row r="75" spans="1:3" x14ac:dyDescent="0.3">
      <c r="A75" s="7">
        <v>1009000</v>
      </c>
      <c r="B75" s="7" t="s">
        <v>97</v>
      </c>
      <c r="C75" s="26"/>
    </row>
    <row r="76" spans="1:3" x14ac:dyDescent="0.3">
      <c r="A76" s="7">
        <v>1009013</v>
      </c>
      <c r="B76" s="7" t="s">
        <v>98</v>
      </c>
      <c r="C76" s="26"/>
    </row>
    <row r="77" spans="1:3" x14ac:dyDescent="0.3">
      <c r="A77" s="7">
        <v>1009022</v>
      </c>
      <c r="B77" s="7" t="s">
        <v>99</v>
      </c>
      <c r="C77" s="26"/>
    </row>
    <row r="78" spans="1:3" x14ac:dyDescent="0.3">
      <c r="A78" s="7">
        <v>1009032</v>
      </c>
      <c r="B78" s="7" t="s">
        <v>100</v>
      </c>
      <c r="C78" s="26"/>
    </row>
    <row r="79" spans="1:3" x14ac:dyDescent="0.3">
      <c r="A79" s="7">
        <v>1009043</v>
      </c>
      <c r="B79" s="7" t="s">
        <v>101</v>
      </c>
      <c r="C79" s="26"/>
    </row>
    <row r="80" spans="1:3" x14ac:dyDescent="0.3">
      <c r="A80" s="7">
        <v>1009052</v>
      </c>
      <c r="B80" s="7" t="s">
        <v>102</v>
      </c>
      <c r="C80" s="26"/>
    </row>
    <row r="81" spans="1:3" x14ac:dyDescent="0.3">
      <c r="A81" s="7">
        <v>1009062</v>
      </c>
      <c r="B81" s="7" t="s">
        <v>103</v>
      </c>
      <c r="C81" s="26"/>
    </row>
    <row r="82" spans="1:3" x14ac:dyDescent="0.3">
      <c r="A82" s="7">
        <v>1009072</v>
      </c>
      <c r="B82" s="7" t="s">
        <v>104</v>
      </c>
      <c r="C82" s="26"/>
    </row>
    <row r="83" spans="1:3" x14ac:dyDescent="0.3">
      <c r="A83" s="7">
        <v>1009082</v>
      </c>
      <c r="B83" s="7" t="s">
        <v>105</v>
      </c>
      <c r="C83" s="26"/>
    </row>
    <row r="84" spans="1:3" x14ac:dyDescent="0.3">
      <c r="A84" s="7">
        <v>1010000</v>
      </c>
      <c r="B84" s="7" t="s">
        <v>106</v>
      </c>
      <c r="C84" s="26"/>
    </row>
    <row r="85" spans="1:3" x14ac:dyDescent="0.3">
      <c r="A85" s="7">
        <v>1010012</v>
      </c>
      <c r="B85" s="7" t="s">
        <v>107</v>
      </c>
      <c r="C85" s="26"/>
    </row>
    <row r="86" spans="1:3" x14ac:dyDescent="0.3">
      <c r="A86" s="7">
        <v>1010022</v>
      </c>
      <c r="B86" s="7" t="s">
        <v>108</v>
      </c>
      <c r="C86" s="26"/>
    </row>
    <row r="87" spans="1:3" x14ac:dyDescent="0.3">
      <c r="A87" s="7">
        <v>1010032</v>
      </c>
      <c r="B87" s="7" t="s">
        <v>109</v>
      </c>
      <c r="C87" s="26"/>
    </row>
    <row r="88" spans="1:3" x14ac:dyDescent="0.3">
      <c r="A88" s="7">
        <v>1010042</v>
      </c>
      <c r="B88" s="7" t="s">
        <v>110</v>
      </c>
      <c r="C88" s="26"/>
    </row>
    <row r="89" spans="1:3" x14ac:dyDescent="0.3">
      <c r="A89" s="7">
        <v>1010052</v>
      </c>
      <c r="B89" s="7" t="s">
        <v>111</v>
      </c>
      <c r="C89" s="26"/>
    </row>
    <row r="90" spans="1:3" x14ac:dyDescent="0.3">
      <c r="A90" s="7">
        <v>1010062</v>
      </c>
      <c r="B90" s="7" t="s">
        <v>112</v>
      </c>
      <c r="C90" s="26"/>
    </row>
    <row r="91" spans="1:3" x14ac:dyDescent="0.3">
      <c r="A91" s="7">
        <v>1010072</v>
      </c>
      <c r="B91" s="7" t="s">
        <v>113</v>
      </c>
      <c r="C91" s="26"/>
    </row>
    <row r="92" spans="1:3" x14ac:dyDescent="0.3">
      <c r="A92" s="7">
        <v>1010082</v>
      </c>
      <c r="B92" s="7" t="s">
        <v>114</v>
      </c>
      <c r="C92" s="26"/>
    </row>
    <row r="93" spans="1:3" x14ac:dyDescent="0.3">
      <c r="A93" s="7">
        <v>1010093</v>
      </c>
      <c r="B93" s="7" t="s">
        <v>115</v>
      </c>
      <c r="C93" s="26"/>
    </row>
    <row r="94" spans="1:3" x14ac:dyDescent="0.3">
      <c r="A94" s="7">
        <v>1010102</v>
      </c>
      <c r="B94" s="7" t="s">
        <v>116</v>
      </c>
      <c r="C94" s="26"/>
    </row>
    <row r="95" spans="1:3" x14ac:dyDescent="0.3">
      <c r="A95" s="7">
        <v>1010113</v>
      </c>
      <c r="B95" s="7" t="s">
        <v>117</v>
      </c>
      <c r="C95" s="26"/>
    </row>
    <row r="96" spans="1:3" x14ac:dyDescent="0.3">
      <c r="A96" s="7">
        <v>1011000</v>
      </c>
      <c r="B96" s="7" t="s">
        <v>118</v>
      </c>
      <c r="C96" s="26"/>
    </row>
    <row r="97" spans="1:3" x14ac:dyDescent="0.3">
      <c r="A97" s="7">
        <v>1011012</v>
      </c>
      <c r="B97" s="7" t="s">
        <v>119</v>
      </c>
      <c r="C97" s="26"/>
    </row>
    <row r="98" spans="1:3" x14ac:dyDescent="0.3">
      <c r="A98" s="7">
        <v>1011022</v>
      </c>
      <c r="B98" s="7" t="s">
        <v>120</v>
      </c>
      <c r="C98" s="26"/>
    </row>
    <row r="99" spans="1:3" x14ac:dyDescent="0.3">
      <c r="A99" s="7">
        <v>1011033</v>
      </c>
      <c r="B99" s="7" t="s">
        <v>121</v>
      </c>
      <c r="C99" s="26"/>
    </row>
    <row r="100" spans="1:3" x14ac:dyDescent="0.3">
      <c r="A100" s="7">
        <v>1011043</v>
      </c>
      <c r="B100" s="7" t="s">
        <v>122</v>
      </c>
      <c r="C100" s="26"/>
    </row>
    <row r="101" spans="1:3" x14ac:dyDescent="0.3">
      <c r="A101" s="7">
        <v>1011052</v>
      </c>
      <c r="B101" s="7" t="s">
        <v>123</v>
      </c>
      <c r="C101" s="26"/>
    </row>
    <row r="102" spans="1:3" x14ac:dyDescent="0.3">
      <c r="A102" s="7">
        <v>1011062</v>
      </c>
      <c r="B102" s="7" t="s">
        <v>124</v>
      </c>
      <c r="C102" s="26"/>
    </row>
    <row r="103" spans="1:3" x14ac:dyDescent="0.3">
      <c r="A103" s="7">
        <v>1012000</v>
      </c>
      <c r="B103" s="7" t="s">
        <v>125</v>
      </c>
      <c r="C103" s="26"/>
    </row>
    <row r="104" spans="1:3" x14ac:dyDescent="0.3">
      <c r="A104" s="7">
        <v>1012011</v>
      </c>
      <c r="B104" s="7" t="s">
        <v>126</v>
      </c>
      <c r="C104" s="26"/>
    </row>
    <row r="105" spans="1:3" x14ac:dyDescent="0.3">
      <c r="A105" s="7">
        <v>1012022</v>
      </c>
      <c r="B105" s="7" t="s">
        <v>127</v>
      </c>
      <c r="C105" s="26"/>
    </row>
    <row r="106" spans="1:3" x14ac:dyDescent="0.3">
      <c r="A106" s="7">
        <v>1012032</v>
      </c>
      <c r="B106" s="7" t="s">
        <v>128</v>
      </c>
      <c r="C106" s="26"/>
    </row>
    <row r="107" spans="1:3" x14ac:dyDescent="0.3">
      <c r="A107" s="7">
        <v>1012042</v>
      </c>
      <c r="B107" s="7" t="s">
        <v>129</v>
      </c>
      <c r="C107" s="26"/>
    </row>
    <row r="108" spans="1:3" x14ac:dyDescent="0.3">
      <c r="A108" s="7">
        <v>1012053</v>
      </c>
      <c r="B108" s="7" t="s">
        <v>130</v>
      </c>
      <c r="C108" s="26"/>
    </row>
    <row r="109" spans="1:3" x14ac:dyDescent="0.3">
      <c r="A109" s="7">
        <v>1012062</v>
      </c>
      <c r="B109" s="7" t="s">
        <v>131</v>
      </c>
      <c r="C109" s="26"/>
    </row>
    <row r="110" spans="1:3" x14ac:dyDescent="0.3">
      <c r="A110" s="7">
        <v>1012072</v>
      </c>
      <c r="B110" s="7" t="s">
        <v>132</v>
      </c>
      <c r="C110" s="26"/>
    </row>
    <row r="111" spans="1:3" x14ac:dyDescent="0.3">
      <c r="A111" s="7">
        <v>1012082</v>
      </c>
      <c r="B111" s="7" t="s">
        <v>133</v>
      </c>
      <c r="C111" s="26"/>
    </row>
    <row r="112" spans="1:3" x14ac:dyDescent="0.3">
      <c r="A112" s="7">
        <v>1012092</v>
      </c>
      <c r="B112" s="7" t="s">
        <v>134</v>
      </c>
      <c r="C112" s="26"/>
    </row>
    <row r="113" spans="1:3" x14ac:dyDescent="0.3">
      <c r="A113" s="7">
        <v>1012102</v>
      </c>
      <c r="B113" s="7" t="s">
        <v>135</v>
      </c>
      <c r="C113" s="26"/>
    </row>
    <row r="114" spans="1:3" x14ac:dyDescent="0.3">
      <c r="A114" s="7">
        <v>1012113</v>
      </c>
      <c r="B114" s="7" t="s">
        <v>136</v>
      </c>
      <c r="C114" s="26"/>
    </row>
    <row r="115" spans="1:3" x14ac:dyDescent="0.3">
      <c r="A115" s="7">
        <v>1012122</v>
      </c>
      <c r="B115" s="7" t="s">
        <v>126</v>
      </c>
      <c r="C115" s="26"/>
    </row>
    <row r="116" spans="1:3" x14ac:dyDescent="0.3">
      <c r="A116" s="7">
        <v>1012132</v>
      </c>
      <c r="B116" s="7" t="s">
        <v>137</v>
      </c>
      <c r="C116" s="26"/>
    </row>
    <row r="117" spans="1:3" x14ac:dyDescent="0.3">
      <c r="A117" s="7">
        <v>1012142</v>
      </c>
      <c r="B117" s="7" t="s">
        <v>138</v>
      </c>
      <c r="C117" s="26"/>
    </row>
    <row r="118" spans="1:3" x14ac:dyDescent="0.3">
      <c r="A118" s="7">
        <v>1013000</v>
      </c>
      <c r="B118" s="7" t="s">
        <v>139</v>
      </c>
      <c r="C118" s="26"/>
    </row>
    <row r="119" spans="1:3" x14ac:dyDescent="0.3">
      <c r="A119" s="7">
        <v>1013011</v>
      </c>
      <c r="B119" s="7" t="s">
        <v>140</v>
      </c>
      <c r="C119" s="26"/>
    </row>
    <row r="120" spans="1:3" x14ac:dyDescent="0.3">
      <c r="A120" s="7">
        <v>1013023</v>
      </c>
      <c r="B120" s="7" t="s">
        <v>141</v>
      </c>
      <c r="C120" s="26"/>
    </row>
    <row r="121" spans="1:3" x14ac:dyDescent="0.3">
      <c r="A121" s="7">
        <v>1013032</v>
      </c>
      <c r="B121" s="7" t="s">
        <v>142</v>
      </c>
      <c r="C121" s="26"/>
    </row>
    <row r="122" spans="1:3" x14ac:dyDescent="0.3">
      <c r="A122" s="7">
        <v>1013042</v>
      </c>
      <c r="B122" s="7" t="s">
        <v>140</v>
      </c>
      <c r="C122" s="26"/>
    </row>
    <row r="123" spans="1:3" x14ac:dyDescent="0.3">
      <c r="A123" s="7">
        <v>1013052</v>
      </c>
      <c r="B123" s="7" t="s">
        <v>143</v>
      </c>
      <c r="C123" s="26"/>
    </row>
    <row r="124" spans="1:3" x14ac:dyDescent="0.3">
      <c r="A124" s="7">
        <v>1013062</v>
      </c>
      <c r="B124" s="7" t="s">
        <v>144</v>
      </c>
      <c r="C124" s="26"/>
    </row>
    <row r="125" spans="1:3" x14ac:dyDescent="0.3">
      <c r="A125" s="7">
        <v>1014000</v>
      </c>
      <c r="B125" s="7" t="s">
        <v>145</v>
      </c>
      <c r="C125" s="26"/>
    </row>
    <row r="126" spans="1:3" x14ac:dyDescent="0.3">
      <c r="A126" s="7">
        <v>1014011</v>
      </c>
      <c r="B126" s="7" t="s">
        <v>146</v>
      </c>
      <c r="C126" s="26"/>
    </row>
    <row r="127" spans="1:3" x14ac:dyDescent="0.3">
      <c r="A127" s="7">
        <v>1014023</v>
      </c>
      <c r="B127" s="7" t="s">
        <v>147</v>
      </c>
      <c r="C127" s="26"/>
    </row>
    <row r="128" spans="1:3" x14ac:dyDescent="0.3">
      <c r="A128" s="7">
        <v>1014032</v>
      </c>
      <c r="B128" s="7" t="s">
        <v>148</v>
      </c>
      <c r="C128" s="26"/>
    </row>
    <row r="129" spans="1:3" x14ac:dyDescent="0.3">
      <c r="A129" s="7">
        <v>1014042</v>
      </c>
      <c r="B129" s="7" t="s">
        <v>149</v>
      </c>
      <c r="C129" s="26"/>
    </row>
    <row r="130" spans="1:3" x14ac:dyDescent="0.3">
      <c r="A130" s="7">
        <v>1014052</v>
      </c>
      <c r="B130" s="7" t="s">
        <v>150</v>
      </c>
      <c r="C130" s="26"/>
    </row>
    <row r="131" spans="1:3" x14ac:dyDescent="0.3">
      <c r="A131" s="7">
        <v>1014062</v>
      </c>
      <c r="B131" s="7" t="s">
        <v>151</v>
      </c>
      <c r="C131" s="26"/>
    </row>
    <row r="132" spans="1:3" x14ac:dyDescent="0.3">
      <c r="A132" s="7">
        <v>1014072</v>
      </c>
      <c r="B132" s="7" t="s">
        <v>152</v>
      </c>
      <c r="C132" s="26"/>
    </row>
    <row r="133" spans="1:3" x14ac:dyDescent="0.3">
      <c r="A133" s="7">
        <v>1014082</v>
      </c>
      <c r="B133" s="7" t="s">
        <v>146</v>
      </c>
      <c r="C133" s="26"/>
    </row>
    <row r="134" spans="1:3" x14ac:dyDescent="0.3">
      <c r="A134" s="7">
        <v>1014093</v>
      </c>
      <c r="B134" s="7" t="s">
        <v>153</v>
      </c>
      <c r="C134" s="26"/>
    </row>
    <row r="135" spans="1:3" x14ac:dyDescent="0.3">
      <c r="A135" s="7">
        <v>1014102</v>
      </c>
      <c r="B135" s="7" t="s">
        <v>154</v>
      </c>
      <c r="C135" s="26"/>
    </row>
    <row r="136" spans="1:3" x14ac:dyDescent="0.3">
      <c r="A136" s="7">
        <v>1014113</v>
      </c>
      <c r="B136" s="7" t="s">
        <v>155</v>
      </c>
      <c r="C136" s="26"/>
    </row>
    <row r="137" spans="1:3" x14ac:dyDescent="0.3">
      <c r="A137" s="7">
        <v>1015000</v>
      </c>
      <c r="B137" s="7" t="s">
        <v>156</v>
      </c>
      <c r="C137" s="26"/>
    </row>
    <row r="138" spans="1:3" x14ac:dyDescent="0.3">
      <c r="A138" s="7">
        <v>1015012</v>
      </c>
      <c r="B138" s="7" t="s">
        <v>157</v>
      </c>
      <c r="C138" s="26"/>
    </row>
    <row r="139" spans="1:3" x14ac:dyDescent="0.3">
      <c r="A139" s="7">
        <v>1015022</v>
      </c>
      <c r="B139" s="7" t="s">
        <v>158</v>
      </c>
      <c r="C139" s="26"/>
    </row>
    <row r="140" spans="1:3" x14ac:dyDescent="0.3">
      <c r="A140" s="7">
        <v>1015032</v>
      </c>
      <c r="B140" s="7" t="s">
        <v>159</v>
      </c>
      <c r="C140" s="26"/>
    </row>
    <row r="141" spans="1:3" x14ac:dyDescent="0.3">
      <c r="A141" s="7">
        <v>1015042</v>
      </c>
      <c r="B141" s="7" t="s">
        <v>160</v>
      </c>
      <c r="C141" s="26"/>
    </row>
    <row r="142" spans="1:3" x14ac:dyDescent="0.3">
      <c r="A142" s="7">
        <v>1015052</v>
      </c>
      <c r="B142" s="7" t="s">
        <v>161</v>
      </c>
      <c r="C142" s="26"/>
    </row>
    <row r="143" spans="1:3" x14ac:dyDescent="0.3">
      <c r="A143" s="7">
        <v>1015062</v>
      </c>
      <c r="B143" s="7" t="s">
        <v>162</v>
      </c>
      <c r="C143" s="26"/>
    </row>
    <row r="144" spans="1:3" x14ac:dyDescent="0.3">
      <c r="A144" s="7">
        <v>1015072</v>
      </c>
      <c r="B144" s="7" t="s">
        <v>163</v>
      </c>
      <c r="C144" s="26"/>
    </row>
    <row r="145" spans="1:3" x14ac:dyDescent="0.3">
      <c r="A145" s="7">
        <v>1015082</v>
      </c>
      <c r="B145" s="7" t="s">
        <v>164</v>
      </c>
      <c r="C145" s="26"/>
    </row>
    <row r="146" spans="1:3" x14ac:dyDescent="0.3">
      <c r="A146" s="7">
        <v>1015092</v>
      </c>
      <c r="B146" s="7" t="s">
        <v>165</v>
      </c>
      <c r="C146" s="26"/>
    </row>
    <row r="147" spans="1:3" x14ac:dyDescent="0.3">
      <c r="A147" s="7">
        <v>1016000</v>
      </c>
      <c r="B147" s="7" t="s">
        <v>166</v>
      </c>
      <c r="C147" s="26"/>
    </row>
    <row r="148" spans="1:3" x14ac:dyDescent="0.3">
      <c r="A148" s="7">
        <v>1016011</v>
      </c>
      <c r="B148" s="7" t="s">
        <v>167</v>
      </c>
      <c r="C148" s="26"/>
    </row>
    <row r="149" spans="1:3" x14ac:dyDescent="0.3">
      <c r="A149" s="7">
        <v>1016022</v>
      </c>
      <c r="B149" s="7" t="s">
        <v>168</v>
      </c>
      <c r="C149" s="26"/>
    </row>
    <row r="150" spans="1:3" x14ac:dyDescent="0.3">
      <c r="A150" s="7">
        <v>1016032</v>
      </c>
      <c r="B150" s="7" t="s">
        <v>169</v>
      </c>
      <c r="C150" s="26"/>
    </row>
    <row r="151" spans="1:3" x14ac:dyDescent="0.3">
      <c r="A151" s="7">
        <v>1016042</v>
      </c>
      <c r="B151" s="7" t="s">
        <v>170</v>
      </c>
      <c r="C151" s="26"/>
    </row>
    <row r="152" spans="1:3" x14ac:dyDescent="0.3">
      <c r="A152" s="7">
        <v>1016052</v>
      </c>
      <c r="B152" s="7" t="s">
        <v>171</v>
      </c>
      <c r="C152" s="26"/>
    </row>
    <row r="153" spans="1:3" x14ac:dyDescent="0.3">
      <c r="A153" s="7">
        <v>1016062</v>
      </c>
      <c r="B153" s="7" t="s">
        <v>172</v>
      </c>
      <c r="C153" s="26"/>
    </row>
    <row r="154" spans="1:3" x14ac:dyDescent="0.3">
      <c r="A154" s="7">
        <v>1016072</v>
      </c>
      <c r="B154" s="7" t="s">
        <v>173</v>
      </c>
      <c r="C154" s="26"/>
    </row>
    <row r="155" spans="1:3" x14ac:dyDescent="0.3">
      <c r="A155" s="7">
        <v>1016082</v>
      </c>
      <c r="B155" s="7" t="s">
        <v>174</v>
      </c>
      <c r="C155" s="26"/>
    </row>
    <row r="156" spans="1:3" x14ac:dyDescent="0.3">
      <c r="A156" s="7">
        <v>1016092</v>
      </c>
      <c r="B156" s="7" t="s">
        <v>167</v>
      </c>
      <c r="C156" s="26"/>
    </row>
    <row r="157" spans="1:3" x14ac:dyDescent="0.3">
      <c r="A157" s="7">
        <v>1016102</v>
      </c>
      <c r="B157" s="7" t="s">
        <v>175</v>
      </c>
      <c r="C157" s="26"/>
    </row>
    <row r="158" spans="1:3" x14ac:dyDescent="0.3">
      <c r="A158" s="7">
        <v>1016112</v>
      </c>
      <c r="B158" s="7" t="s">
        <v>176</v>
      </c>
      <c r="C158" s="26"/>
    </row>
    <row r="159" spans="1:3" x14ac:dyDescent="0.3">
      <c r="A159" s="7">
        <v>1017000</v>
      </c>
      <c r="B159" s="7" t="s">
        <v>177</v>
      </c>
      <c r="C159" s="26"/>
    </row>
    <row r="160" spans="1:3" x14ac:dyDescent="0.3">
      <c r="A160" s="7">
        <v>1017012</v>
      </c>
      <c r="B160" s="7" t="s">
        <v>178</v>
      </c>
      <c r="C160" s="26"/>
    </row>
    <row r="161" spans="1:3" x14ac:dyDescent="0.3">
      <c r="A161" s="7">
        <v>1017022</v>
      </c>
      <c r="B161" s="7" t="s">
        <v>179</v>
      </c>
      <c r="C161" s="26"/>
    </row>
    <row r="162" spans="1:3" x14ac:dyDescent="0.3">
      <c r="A162" s="7">
        <v>1017032</v>
      </c>
      <c r="B162" s="7" t="s">
        <v>180</v>
      </c>
      <c r="C162" s="26"/>
    </row>
    <row r="163" spans="1:3" x14ac:dyDescent="0.3">
      <c r="A163" s="7">
        <v>1017042</v>
      </c>
      <c r="B163" s="7" t="s">
        <v>181</v>
      </c>
      <c r="C163" s="26"/>
    </row>
    <row r="164" spans="1:3" x14ac:dyDescent="0.3">
      <c r="A164" s="7">
        <v>1017052</v>
      </c>
      <c r="B164" s="7" t="s">
        <v>182</v>
      </c>
      <c r="C164" s="26"/>
    </row>
    <row r="165" spans="1:3" x14ac:dyDescent="0.3">
      <c r="A165" s="7">
        <v>1017062</v>
      </c>
      <c r="B165" s="7" t="s">
        <v>183</v>
      </c>
      <c r="C165" s="26"/>
    </row>
    <row r="166" spans="1:3" x14ac:dyDescent="0.3">
      <c r="A166" s="7">
        <v>1017072</v>
      </c>
      <c r="B166" s="7" t="s">
        <v>184</v>
      </c>
      <c r="C166" s="26"/>
    </row>
    <row r="167" spans="1:3" x14ac:dyDescent="0.3">
      <c r="A167" s="7">
        <v>1017082</v>
      </c>
      <c r="B167" s="7" t="s">
        <v>185</v>
      </c>
      <c r="C167" s="26"/>
    </row>
    <row r="168" spans="1:3" x14ac:dyDescent="0.3">
      <c r="A168" s="7">
        <v>1017093</v>
      </c>
      <c r="B168" s="7" t="s">
        <v>186</v>
      </c>
      <c r="C168" s="26"/>
    </row>
    <row r="169" spans="1:3" x14ac:dyDescent="0.3">
      <c r="A169" s="7">
        <v>1017102</v>
      </c>
      <c r="B169" s="7" t="s">
        <v>187</v>
      </c>
      <c r="C169" s="26"/>
    </row>
    <row r="170" spans="1:3" x14ac:dyDescent="0.3">
      <c r="A170" s="7">
        <v>1018000</v>
      </c>
      <c r="B170" s="7" t="s">
        <v>188</v>
      </c>
      <c r="C170" s="26"/>
    </row>
    <row r="171" spans="1:3" x14ac:dyDescent="0.3">
      <c r="A171" s="7">
        <v>1018012</v>
      </c>
      <c r="B171" s="7" t="s">
        <v>189</v>
      </c>
      <c r="C171" s="26"/>
    </row>
    <row r="172" spans="1:3" x14ac:dyDescent="0.3">
      <c r="A172" s="7">
        <v>1018022</v>
      </c>
      <c r="B172" s="7" t="s">
        <v>190</v>
      </c>
      <c r="C172" s="26"/>
    </row>
    <row r="173" spans="1:3" x14ac:dyDescent="0.3">
      <c r="A173" s="7">
        <v>1018032</v>
      </c>
      <c r="B173" s="7" t="s">
        <v>191</v>
      </c>
      <c r="C173" s="26"/>
    </row>
    <row r="174" spans="1:3" x14ac:dyDescent="0.3">
      <c r="A174" s="7">
        <v>1018043</v>
      </c>
      <c r="B174" s="7" t="s">
        <v>192</v>
      </c>
      <c r="C174" s="26"/>
    </row>
    <row r="175" spans="1:3" x14ac:dyDescent="0.3">
      <c r="A175" s="7">
        <v>1018052</v>
      </c>
      <c r="B175" s="7" t="s">
        <v>193</v>
      </c>
      <c r="C175" s="26"/>
    </row>
    <row r="176" spans="1:3" x14ac:dyDescent="0.3">
      <c r="A176" s="7">
        <v>1018062</v>
      </c>
      <c r="B176" s="7" t="s">
        <v>194</v>
      </c>
      <c r="C176" s="26"/>
    </row>
    <row r="177" spans="1:3" x14ac:dyDescent="0.3">
      <c r="A177" s="7">
        <v>1018073</v>
      </c>
      <c r="B177" s="7" t="s">
        <v>195</v>
      </c>
      <c r="C177" s="26"/>
    </row>
    <row r="178" spans="1:3" x14ac:dyDescent="0.3">
      <c r="A178" s="7">
        <v>1019000</v>
      </c>
      <c r="B178" s="7" t="s">
        <v>196</v>
      </c>
      <c r="C178" s="26"/>
    </row>
    <row r="179" spans="1:3" x14ac:dyDescent="0.3">
      <c r="A179" s="7">
        <v>1019011</v>
      </c>
      <c r="B179" s="7" t="s">
        <v>197</v>
      </c>
      <c r="C179" s="26"/>
    </row>
    <row r="180" spans="1:3" x14ac:dyDescent="0.3">
      <c r="A180" s="7">
        <v>1019023</v>
      </c>
      <c r="B180" s="7" t="s">
        <v>198</v>
      </c>
      <c r="C180" s="26"/>
    </row>
    <row r="181" spans="1:3" x14ac:dyDescent="0.3">
      <c r="A181" s="7">
        <v>1019032</v>
      </c>
      <c r="B181" s="7" t="s">
        <v>199</v>
      </c>
      <c r="C181" s="26"/>
    </row>
    <row r="182" spans="1:3" x14ac:dyDescent="0.3">
      <c r="A182" s="7">
        <v>1019042</v>
      </c>
      <c r="B182" s="7" t="s">
        <v>197</v>
      </c>
      <c r="C182" s="26"/>
    </row>
    <row r="183" spans="1:3" x14ac:dyDescent="0.3">
      <c r="A183" s="7">
        <v>1020000</v>
      </c>
      <c r="B183" s="7" t="s">
        <v>200</v>
      </c>
      <c r="C183" s="26"/>
    </row>
    <row r="184" spans="1:3" x14ac:dyDescent="0.3">
      <c r="A184" s="7">
        <v>1020011</v>
      </c>
      <c r="B184" s="7" t="s">
        <v>201</v>
      </c>
      <c r="C184" s="26"/>
    </row>
    <row r="185" spans="1:3" x14ac:dyDescent="0.3">
      <c r="A185" s="7">
        <v>1020021</v>
      </c>
      <c r="B185" s="7" t="s">
        <v>202</v>
      </c>
      <c r="C185" s="26"/>
    </row>
    <row r="186" spans="1:3" x14ac:dyDescent="0.3">
      <c r="A186" s="7">
        <v>1020031</v>
      </c>
      <c r="B186" s="7" t="s">
        <v>203</v>
      </c>
      <c r="C186" s="26"/>
    </row>
    <row r="187" spans="1:3" x14ac:dyDescent="0.3">
      <c r="A187" s="7">
        <v>1020043</v>
      </c>
      <c r="B187" s="7" t="s">
        <v>204</v>
      </c>
      <c r="C187" s="26"/>
    </row>
    <row r="188" spans="1:3" x14ac:dyDescent="0.3">
      <c r="A188" s="7">
        <v>1020052</v>
      </c>
      <c r="B188" s="7" t="s">
        <v>201</v>
      </c>
      <c r="C188" s="26"/>
    </row>
    <row r="189" spans="1:3" x14ac:dyDescent="0.3">
      <c r="A189" s="7">
        <v>1020062</v>
      </c>
      <c r="B189" s="7" t="s">
        <v>202</v>
      </c>
      <c r="C189" s="26"/>
    </row>
    <row r="190" spans="1:3" x14ac:dyDescent="0.3">
      <c r="A190" s="7">
        <v>1020072</v>
      </c>
      <c r="B190" s="7" t="s">
        <v>205</v>
      </c>
      <c r="C190" s="26"/>
    </row>
    <row r="191" spans="1:3" x14ac:dyDescent="0.3">
      <c r="A191" s="7">
        <v>1020083</v>
      </c>
      <c r="B191" s="7" t="s">
        <v>206</v>
      </c>
      <c r="C191" s="26"/>
    </row>
    <row r="192" spans="1:3" x14ac:dyDescent="0.3">
      <c r="A192" s="7">
        <v>1020092</v>
      </c>
      <c r="B192" s="7" t="s">
        <v>203</v>
      </c>
      <c r="C192" s="26"/>
    </row>
    <row r="193" spans="1:3" x14ac:dyDescent="0.3">
      <c r="A193" s="7">
        <v>1021000</v>
      </c>
      <c r="B193" s="7" t="s">
        <v>207</v>
      </c>
      <c r="C193" s="26"/>
    </row>
    <row r="194" spans="1:3" x14ac:dyDescent="0.3">
      <c r="A194" s="7">
        <v>1021011</v>
      </c>
      <c r="B194" s="7" t="s">
        <v>208</v>
      </c>
      <c r="C194" s="26"/>
    </row>
    <row r="195" spans="1:3" x14ac:dyDescent="0.3">
      <c r="A195" s="7">
        <v>1021022</v>
      </c>
      <c r="B195" s="7" t="s">
        <v>208</v>
      </c>
      <c r="C195" s="26"/>
    </row>
    <row r="196" spans="1:3" x14ac:dyDescent="0.3">
      <c r="A196" s="7">
        <v>1021032</v>
      </c>
      <c r="B196" s="7" t="s">
        <v>209</v>
      </c>
      <c r="C196" s="26"/>
    </row>
    <row r="197" spans="1:3" x14ac:dyDescent="0.3">
      <c r="A197" s="7">
        <v>1021042</v>
      </c>
      <c r="B197" s="7" t="s">
        <v>210</v>
      </c>
      <c r="C197" s="26"/>
    </row>
    <row r="198" spans="1:3" x14ac:dyDescent="0.3">
      <c r="A198" s="7">
        <v>1021052</v>
      </c>
      <c r="B198" s="7" t="s">
        <v>211</v>
      </c>
      <c r="C198" s="26"/>
    </row>
    <row r="199" spans="1:3" x14ac:dyDescent="0.3">
      <c r="A199" s="7">
        <v>1061000</v>
      </c>
      <c r="B199" s="7" t="s">
        <v>212</v>
      </c>
      <c r="C199" s="26"/>
    </row>
    <row r="200" spans="1:3" x14ac:dyDescent="0.3">
      <c r="A200" s="7">
        <v>1062000</v>
      </c>
      <c r="B200" s="7" t="s">
        <v>213</v>
      </c>
      <c r="C200" s="26"/>
    </row>
    <row r="201" spans="1:3" x14ac:dyDescent="0.3">
      <c r="A201" s="7">
        <v>1063000</v>
      </c>
      <c r="B201" s="7" t="s">
        <v>214</v>
      </c>
      <c r="C201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art.15zoa</vt:lpstr>
      <vt:lpstr>data</vt:lpstr>
      <vt:lpstr>Uchwały_wyd_covid_15zoa</vt:lpstr>
    </vt:vector>
  </TitlesOfParts>
  <Company>Regionalna Izba Obrachunkowa we Wrocławiu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K.</dc:creator>
  <cp:lastModifiedBy>Adam Głębski</cp:lastModifiedBy>
  <dcterms:created xsi:type="dcterms:W3CDTF">2020-07-02T06:32:59Z</dcterms:created>
  <dcterms:modified xsi:type="dcterms:W3CDTF">2020-08-21T06:31:23Z</dcterms:modified>
</cp:coreProperties>
</file>